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lo\Desktop\"/>
    </mc:Choice>
  </mc:AlternateContent>
  <xr:revisionPtr revIDLastSave="0" documentId="13_ncr:1_{9D86603F-96E8-46CB-B55E-915FCA624B4E}" xr6:coauthVersionLast="47" xr6:coauthVersionMax="47" xr10:uidLastSave="{00000000-0000-0000-0000-000000000000}"/>
  <bookViews>
    <workbookView xWindow="-120" yWindow="-120" windowWidth="29040" windowHeight="15720" activeTab="2" xr2:uid="{977ECE89-A589-4119-A639-427BDC4DF923}"/>
  </bookViews>
  <sheets>
    <sheet name="senza_contributi" sheetId="1" r:id="rId1"/>
    <sheet name="part-time" sheetId="2" r:id="rId2"/>
    <sheet name="autonom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" i="4" l="1"/>
  <c r="K3" i="4"/>
  <c r="I5" i="4"/>
  <c r="I2" i="4"/>
  <c r="J2" i="4" s="1"/>
  <c r="J3" i="4" s="1"/>
  <c r="J4" i="4" s="1"/>
  <c r="D5" i="4"/>
  <c r="D2" i="4"/>
  <c r="G7" i="4"/>
  <c r="G4" i="4"/>
  <c r="H2" i="4"/>
  <c r="H3" i="4" s="1"/>
  <c r="I2" i="2"/>
  <c r="B2" i="2"/>
  <c r="C2" i="2" s="1"/>
  <c r="I8" i="2"/>
  <c r="I5" i="2"/>
  <c r="B8" i="2"/>
  <c r="B5" i="2"/>
  <c r="B6" i="2" s="1"/>
  <c r="D8" i="2"/>
  <c r="D5" i="2"/>
  <c r="D5" i="1"/>
  <c r="B6" i="4"/>
  <c r="B3" i="4"/>
  <c r="C2" i="4"/>
  <c r="A8" i="4"/>
  <c r="A9" i="4" s="1"/>
  <c r="L2" i="4"/>
  <c r="G10" i="2"/>
  <c r="A11" i="2"/>
  <c r="A12" i="2" s="1"/>
  <c r="G7" i="2"/>
  <c r="G4" i="2"/>
  <c r="H3" i="2"/>
  <c r="G7" i="1"/>
  <c r="G4" i="1"/>
  <c r="H4" i="1" s="1"/>
  <c r="H5" i="1" s="1"/>
  <c r="H6" i="1" s="1"/>
  <c r="I9" i="1"/>
  <c r="H3" i="1"/>
  <c r="A8" i="1"/>
  <c r="I5" i="1"/>
  <c r="I2" i="1"/>
  <c r="J2" i="1" s="1"/>
  <c r="J3" i="1" s="1"/>
  <c r="J4" i="1" s="1"/>
  <c r="B5" i="1"/>
  <c r="B6" i="1" s="1"/>
  <c r="B2" i="1"/>
  <c r="D2" i="1" s="1"/>
  <c r="L3" i="4" l="1"/>
  <c r="L4" i="4" s="1"/>
  <c r="J5" i="4"/>
  <c r="J6" i="4" s="1"/>
  <c r="J7" i="4" s="1"/>
  <c r="J8" i="4" s="1"/>
  <c r="I9" i="4" s="1"/>
  <c r="J9" i="4" s="1"/>
  <c r="K9" i="4"/>
  <c r="H4" i="4"/>
  <c r="H5" i="4" s="1"/>
  <c r="H6" i="4" s="1"/>
  <c r="H7" i="4" s="1"/>
  <c r="H8" i="4" s="1"/>
  <c r="G9" i="4" s="1"/>
  <c r="E2" i="4"/>
  <c r="E3" i="4" s="1"/>
  <c r="E4" i="4" s="1"/>
  <c r="C3" i="4"/>
  <c r="L5" i="4"/>
  <c r="L6" i="4" s="1"/>
  <c r="L7" i="4" s="1"/>
  <c r="L8" i="4" s="1"/>
  <c r="B9" i="2"/>
  <c r="H4" i="2"/>
  <c r="H5" i="2" s="1"/>
  <c r="H6" i="2" s="1"/>
  <c r="I12" i="2"/>
  <c r="J2" i="2"/>
  <c r="J3" i="2" s="1"/>
  <c r="J4" i="2" s="1"/>
  <c r="J5" i="2" s="1"/>
  <c r="J6" i="2" s="1"/>
  <c r="J7" i="2" s="1"/>
  <c r="D2" i="2"/>
  <c r="E2" i="2" s="1"/>
  <c r="E3" i="2" s="1"/>
  <c r="E4" i="2" s="1"/>
  <c r="B3" i="2"/>
  <c r="C3" i="2" s="1"/>
  <c r="C4" i="2" s="1"/>
  <c r="C5" i="2" s="1"/>
  <c r="H7" i="2"/>
  <c r="H7" i="1"/>
  <c r="H8" i="1" s="1"/>
  <c r="H9" i="1" s="1"/>
  <c r="J5" i="1"/>
  <c r="J6" i="1" s="1"/>
  <c r="J7" i="1" s="1"/>
  <c r="J8" i="1" s="1"/>
  <c r="A9" i="1"/>
  <c r="E2" i="1"/>
  <c r="E3" i="1" s="1"/>
  <c r="E4" i="1" s="1"/>
  <c r="C2" i="1"/>
  <c r="B3" i="1"/>
  <c r="H9" i="4" l="1"/>
  <c r="L9" i="4"/>
  <c r="C4" i="4"/>
  <c r="C5" i="4" s="1"/>
  <c r="E5" i="4" s="1"/>
  <c r="E6" i="4" s="1"/>
  <c r="E7" i="4" s="1"/>
  <c r="E8" i="4" s="1"/>
  <c r="D9" i="4" s="1"/>
  <c r="E9" i="4" s="1"/>
  <c r="J8" i="2"/>
  <c r="J9" i="2" s="1"/>
  <c r="J10" i="2" s="1"/>
  <c r="J11" i="2" s="1"/>
  <c r="J12" i="2" s="1"/>
  <c r="H8" i="2"/>
  <c r="H9" i="2" s="1"/>
  <c r="H10" i="2" s="1"/>
  <c r="H11" i="2" s="1"/>
  <c r="H12" i="2" s="1"/>
  <c r="E5" i="2"/>
  <c r="E6" i="2" s="1"/>
  <c r="E7" i="2" s="1"/>
  <c r="C6" i="2"/>
  <c r="C7" i="2" s="1"/>
  <c r="J9" i="1"/>
  <c r="J11" i="1" s="1"/>
  <c r="C3" i="1"/>
  <c r="L11" i="4" l="1"/>
  <c r="C6" i="4"/>
  <c r="C7" i="4" s="1"/>
  <c r="C8" i="4" s="1"/>
  <c r="B9" i="4" s="1"/>
  <c r="J14" i="2"/>
  <c r="C8" i="2"/>
  <c r="C4" i="1"/>
  <c r="C5" i="1" s="1"/>
  <c r="C9" i="4" l="1"/>
  <c r="E11" i="4" s="1"/>
  <c r="E8" i="2"/>
  <c r="E9" i="2" s="1"/>
  <c r="E10" i="2" s="1"/>
  <c r="E11" i="2" s="1"/>
  <c r="D12" i="2" s="1"/>
  <c r="E12" i="2" s="1"/>
  <c r="C9" i="2"/>
  <c r="C10" i="2" s="1"/>
  <c r="C11" i="2" s="1"/>
  <c r="B12" i="2" s="1"/>
  <c r="C12" i="2" s="1"/>
  <c r="C6" i="1"/>
  <c r="C7" i="1" s="1"/>
  <c r="C8" i="1" s="1"/>
  <c r="B9" i="1" s="1"/>
  <c r="E5" i="1"/>
  <c r="E6" i="1" s="1"/>
  <c r="E7" i="1" s="1"/>
  <c r="E8" i="1" s="1"/>
  <c r="D9" i="1" s="1"/>
  <c r="E14" i="2" l="1"/>
  <c r="E9" i="1"/>
  <c r="C9" i="1"/>
  <c r="E11" i="1" l="1"/>
</calcChain>
</file>

<file path=xl/sharedStrings.xml><?xml version="1.0" encoding="utf-8"?>
<sst xmlns="http://schemas.openxmlformats.org/spreadsheetml/2006/main" count="76" uniqueCount="28">
  <si>
    <t>Data</t>
  </si>
  <si>
    <t>INPS</t>
  </si>
  <si>
    <t>montante INPS</t>
  </si>
  <si>
    <t>montante fondo pensione</t>
  </si>
  <si>
    <t>fondo pensione</t>
  </si>
  <si>
    <t>rendimento fp</t>
  </si>
  <si>
    <t>rendimento INPS</t>
  </si>
  <si>
    <t>montante in tasca</t>
  </si>
  <si>
    <t>rendimento tasca</t>
  </si>
  <si>
    <t>flusso in tasca</t>
  </si>
  <si>
    <t>flusso INPS</t>
  </si>
  <si>
    <t>flusso fondo pensione</t>
  </si>
  <si>
    <t>anni alla pensione</t>
  </si>
  <si>
    <t>imposta tasca</t>
  </si>
  <si>
    <t>imposta fp</t>
  </si>
  <si>
    <t>minimo 1%</t>
  </si>
  <si>
    <t>aliquota marginale</t>
  </si>
  <si>
    <t>contributo fp tassato?</t>
  </si>
  <si>
    <t>mettere 0 se si sfruttano deduzione e detrazioni</t>
  </si>
  <si>
    <t>mettere 0% se si ritiene siano contributi nond edotti</t>
  </si>
  <si>
    <t>aliquota durante pensione</t>
  </si>
  <si>
    <t>ATTENZIONE CHE I CONTRIBUTI SONO MASSIMO QUANTO PER ARRIVARE AL FULL TIME, IL FONDO PENSIONE NO!</t>
  </si>
  <si>
    <t>contributi volontari INPS</t>
  </si>
  <si>
    <t>mettere 0% se si ritiene siano contributi non dedotti</t>
  </si>
  <si>
    <t>Attenzione che il numero qui sopra non è quanto guadagni dal contributo regionale</t>
  </si>
  <si>
    <t>che è invece 24307 dopo 30 anni</t>
  </si>
  <si>
    <t>bensì è quanto guadagni dal contributo regionale MENO il mancato guadagno per</t>
  </si>
  <si>
    <t>aver dovuto versare contributi obbligatori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</si>
</sst>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9" fontId="0" fillId="2" borderId="0" xfId="0" applyNumberFormat="1" applyFill="1"/>
    <xf numFmtId="164" fontId="0" fillId="2" borderId="0" xfId="1" applyNumberFormat="1" applyFont="1" applyFill="1"/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/>
    <xf numFmtId="1" fontId="0" fillId="2" borderId="0" xfId="1" applyNumberFormat="1" applyFont="1" applyFill="1"/>
    <xf numFmtId="164" fontId="0" fillId="2" borderId="0" xfId="0" applyNumberFormat="1" applyFill="1"/>
    <xf numFmtId="1" fontId="0" fillId="4" borderId="0" xfId="0" applyNumberFormat="1" applyFill="1"/>
    <xf numFmtId="14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14" fontId="0" fillId="0" borderId="4" xfId="0" applyNumberFormat="1" applyBorder="1"/>
    <xf numFmtId="1" fontId="0" fillId="0" borderId="5" xfId="0" applyNumberFormat="1" applyBorder="1"/>
    <xf numFmtId="1" fontId="0" fillId="3" borderId="5" xfId="0" applyNumberFormat="1" applyFill="1" applyBorder="1"/>
    <xf numFmtId="1" fontId="0" fillId="3" borderId="6" xfId="0" applyNumberFormat="1" applyFill="1" applyBorder="1"/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0" fillId="0" borderId="7" xfId="0" applyNumberFormat="1" applyBorder="1"/>
    <xf numFmtId="1" fontId="0" fillId="0" borderId="8" xfId="0" applyNumberFormat="1" applyBorder="1"/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6" xfId="0" applyNumberFormat="1" applyBorder="1"/>
    <xf numFmtId="1" fontId="0" fillId="0" borderId="0" xfId="0" applyNumberForma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2CD1E-1C46-4470-B983-1FE9A623150D}">
  <dimension ref="A1:O13"/>
  <sheetViews>
    <sheetView zoomScale="160" zoomScaleNormal="160" workbookViewId="0">
      <selection activeCell="K14" sqref="K14"/>
    </sheetView>
  </sheetViews>
  <sheetFormatPr defaultRowHeight="15" x14ac:dyDescent="0.25"/>
  <cols>
    <col min="1" max="1" width="10.7109375" bestFit="1" customWidth="1"/>
    <col min="2" max="3" width="9.140625" style="8"/>
    <col min="4" max="4" width="6.5703125" style="8" bestFit="1" customWidth="1"/>
    <col min="5" max="10" width="9.140625" style="8"/>
    <col min="13" max="13" width="25" bestFit="1" customWidth="1"/>
  </cols>
  <sheetData>
    <row r="1" spans="1:15" s="2" customFormat="1" ht="45.75" customHeight="1" x14ac:dyDescent="0.25">
      <c r="A1" s="2" t="s">
        <v>0</v>
      </c>
      <c r="B1" s="19" t="s">
        <v>9</v>
      </c>
      <c r="C1" s="20" t="s">
        <v>7</v>
      </c>
      <c r="D1" s="20" t="s">
        <v>10</v>
      </c>
      <c r="E1" s="21" t="s">
        <v>2</v>
      </c>
      <c r="F1" s="7"/>
      <c r="G1" s="19" t="s">
        <v>9</v>
      </c>
      <c r="H1" s="20" t="s">
        <v>7</v>
      </c>
      <c r="I1" s="20" t="s">
        <v>11</v>
      </c>
      <c r="J1" s="21" t="s">
        <v>3</v>
      </c>
    </row>
    <row r="2" spans="1:15" x14ac:dyDescent="0.25">
      <c r="A2" s="1">
        <v>46295</v>
      </c>
      <c r="B2" s="22">
        <f>-N2</f>
        <v>-9000</v>
      </c>
      <c r="C2" s="8">
        <f>B2</f>
        <v>-9000</v>
      </c>
      <c r="D2" s="8">
        <f>-B2</f>
        <v>9000</v>
      </c>
      <c r="E2" s="23">
        <f>D2</f>
        <v>9000</v>
      </c>
      <c r="G2" s="22"/>
      <c r="H2" s="8">
        <v>0</v>
      </c>
      <c r="I2" s="8">
        <f>N3</f>
        <v>4000</v>
      </c>
      <c r="J2" s="23">
        <f>I2</f>
        <v>4000</v>
      </c>
      <c r="M2" s="3" t="s">
        <v>22</v>
      </c>
      <c r="N2" s="4">
        <v>9000</v>
      </c>
    </row>
    <row r="3" spans="1:15" x14ac:dyDescent="0.25">
      <c r="A3" s="1">
        <v>46387</v>
      </c>
      <c r="B3" s="22">
        <f>-B2</f>
        <v>9000</v>
      </c>
      <c r="C3" s="8">
        <f>B3+C2*(1+$N$5)^(($A3-$A2)/365.25)</f>
        <v>-133.06625664965395</v>
      </c>
      <c r="E3" s="23">
        <f>D3+E2*(1+$N$6)^(($A3-$A2)/365.25)</f>
        <v>9033.8149643618599</v>
      </c>
      <c r="G3" s="22"/>
      <c r="H3" s="8">
        <f>G3+H2*(1+$N$5)^(($A3-$A2)/365.25)</f>
        <v>0</v>
      </c>
      <c r="J3" s="23">
        <f t="shared" ref="J3:J9" si="0">I3+J2*(1+$N$7)^(($A3-$A2)/365.25)</f>
        <v>4039.7118431437366</v>
      </c>
      <c r="M3" s="3" t="s">
        <v>4</v>
      </c>
      <c r="N3" s="4">
        <v>4000</v>
      </c>
    </row>
    <row r="4" spans="1:15" x14ac:dyDescent="0.25">
      <c r="A4" s="1">
        <v>46568</v>
      </c>
      <c r="B4" s="22"/>
      <c r="C4" s="8">
        <f t="shared" ref="C4:C9" si="1">B4+C3*(1+$N$5)^(($A4-$A3)/365.25)</f>
        <v>-136.96458513212244</v>
      </c>
      <c r="E4" s="23">
        <f t="shared" ref="E4:E9" si="2">D4+E3*(1+$N$6)^(($A4-$A3)/365.25)</f>
        <v>9100.7135413125707</v>
      </c>
      <c r="G4" s="22">
        <f>IF($N$12,-I2*$N$4,0)</f>
        <v>0</v>
      </c>
      <c r="H4" s="8">
        <f t="shared" ref="H4:H8" si="3">G4+H3*(1+$N$5)^(($A4-$A3)/365.25)</f>
        <v>0</v>
      </c>
      <c r="J4" s="23">
        <f t="shared" si="0"/>
        <v>4118.9951039506886</v>
      </c>
      <c r="M4" s="3" t="s">
        <v>16</v>
      </c>
      <c r="N4" s="10">
        <v>0.245</v>
      </c>
      <c r="O4" t="s">
        <v>18</v>
      </c>
    </row>
    <row r="5" spans="1:15" x14ac:dyDescent="0.25">
      <c r="A5" s="1">
        <v>46660</v>
      </c>
      <c r="B5" s="22">
        <f>-N2</f>
        <v>-9000</v>
      </c>
      <c r="C5" s="8">
        <f t="shared" si="1"/>
        <v>-9138.9896256473567</v>
      </c>
      <c r="D5" s="8">
        <f>-B5</f>
        <v>9000</v>
      </c>
      <c r="E5" s="23">
        <f t="shared" si="2"/>
        <v>18134.906908431123</v>
      </c>
      <c r="G5" s="22"/>
      <c r="H5" s="8">
        <f t="shared" si="3"/>
        <v>0</v>
      </c>
      <c r="I5" s="8">
        <f>N3</f>
        <v>4000</v>
      </c>
      <c r="J5" s="23">
        <f t="shared" si="0"/>
        <v>8159.8883258201658</v>
      </c>
      <c r="M5" s="3" t="s">
        <v>8</v>
      </c>
      <c r="N5" s="6">
        <v>0.06</v>
      </c>
    </row>
    <row r="6" spans="1:15" x14ac:dyDescent="0.25">
      <c r="A6" s="1">
        <v>46752</v>
      </c>
      <c r="B6" s="22">
        <f>-B5</f>
        <v>9000</v>
      </c>
      <c r="C6" s="8">
        <f t="shared" si="1"/>
        <v>-274.11086331901424</v>
      </c>
      <c r="E6" s="23">
        <f t="shared" si="2"/>
        <v>18203.043711854927</v>
      </c>
      <c r="G6" s="22"/>
      <c r="H6" s="8">
        <f t="shared" si="3"/>
        <v>0</v>
      </c>
      <c r="J6" s="23">
        <f t="shared" si="0"/>
        <v>8240.8993771365112</v>
      </c>
      <c r="M6" s="3" t="s">
        <v>6</v>
      </c>
      <c r="N6" s="6">
        <v>1.4999999999999999E-2</v>
      </c>
      <c r="O6" t="s">
        <v>15</v>
      </c>
    </row>
    <row r="7" spans="1:15" ht="15.75" thickBot="1" x14ac:dyDescent="0.3">
      <c r="A7" s="1">
        <v>46934</v>
      </c>
      <c r="B7" s="22"/>
      <c r="C7" s="8">
        <f t="shared" si="1"/>
        <v>-282.18626922053835</v>
      </c>
      <c r="E7" s="23">
        <f t="shared" si="2"/>
        <v>18338.59116952289</v>
      </c>
      <c r="G7" s="22">
        <f>IF($N$12,-I5*$N$4,0)</f>
        <v>0</v>
      </c>
      <c r="H7" s="8">
        <f t="shared" si="3"/>
        <v>0</v>
      </c>
      <c r="J7" s="23">
        <f t="shared" si="0"/>
        <v>8403.5373429710853</v>
      </c>
      <c r="M7" s="3" t="s">
        <v>5</v>
      </c>
      <c r="N7" s="6">
        <v>0.04</v>
      </c>
    </row>
    <row r="8" spans="1:15" x14ac:dyDescent="0.25">
      <c r="A8" s="12">
        <f ca="1">DATE(YEAR(TODAY())+$N$8,MONTH(TODAY()),DAY(TODAY()))</f>
        <v>57189</v>
      </c>
      <c r="B8" s="24"/>
      <c r="C8" s="13">
        <f t="shared" ca="1" si="1"/>
        <v>-1448.9054577376257</v>
      </c>
      <c r="D8" s="13"/>
      <c r="E8" s="14">
        <f t="shared" ca="1" si="2"/>
        <v>27855.492236989419</v>
      </c>
      <c r="F8" s="13"/>
      <c r="G8" s="24"/>
      <c r="H8" s="13">
        <f t="shared" ca="1" si="3"/>
        <v>0</v>
      </c>
      <c r="I8" s="13"/>
      <c r="J8" s="14">
        <f t="shared" ca="1" si="0"/>
        <v>25275.596136628628</v>
      </c>
      <c r="M8" s="3" t="s">
        <v>12</v>
      </c>
      <c r="N8" s="9">
        <v>30</v>
      </c>
    </row>
    <row r="9" spans="1:15" ht="15.75" thickBot="1" x14ac:dyDescent="0.3">
      <c r="A9" s="15">
        <f ca="1">A8</f>
        <v>57189</v>
      </c>
      <c r="B9" s="25">
        <f ca="1">-C8*$N$9</f>
        <v>376.71541901178273</v>
      </c>
      <c r="C9" s="17">
        <f t="shared" ca="1" si="1"/>
        <v>-1072.1900387258429</v>
      </c>
      <c r="D9" s="16">
        <f ca="1">-E8*$N$11</f>
        <v>-6824.5955980624076</v>
      </c>
      <c r="E9" s="18">
        <f t="shared" ca="1" si="2"/>
        <v>21030.896638927014</v>
      </c>
      <c r="F9" s="16"/>
      <c r="G9" s="25"/>
      <c r="H9" s="17">
        <f ca="1">H8*(1-$N$9)</f>
        <v>0</v>
      </c>
      <c r="I9" s="16">
        <f>-SUM(I$2:I8)*$N$10</f>
        <v>-720</v>
      </c>
      <c r="J9" s="18">
        <f t="shared" ca="1" si="0"/>
        <v>24555.596136628628</v>
      </c>
      <c r="M9" s="3" t="s">
        <v>13</v>
      </c>
      <c r="N9" s="5">
        <v>0.26</v>
      </c>
    </row>
    <row r="10" spans="1:15" x14ac:dyDescent="0.25">
      <c r="M10" s="3" t="s">
        <v>14</v>
      </c>
      <c r="N10" s="5">
        <v>0.09</v>
      </c>
      <c r="O10" t="s">
        <v>23</v>
      </c>
    </row>
    <row r="11" spans="1:15" x14ac:dyDescent="0.25">
      <c r="E11" s="11">
        <f ca="1">C9+E9</f>
        <v>19958.706600201171</v>
      </c>
      <c r="J11" s="11">
        <f ca="1">H9+J9</f>
        <v>24555.596136628628</v>
      </c>
      <c r="M11" s="3" t="s">
        <v>20</v>
      </c>
      <c r="N11" s="10">
        <v>0.245</v>
      </c>
    </row>
    <row r="12" spans="1:15" x14ac:dyDescent="0.25">
      <c r="M12" s="3" t="s">
        <v>17</v>
      </c>
      <c r="N12" s="4" t="b">
        <v>0</v>
      </c>
    </row>
    <row r="13" spans="1:15" x14ac:dyDescent="0.25">
      <c r="M13" s="3"/>
    </row>
  </sheetData>
  <pageMargins left="0.7" right="0.7" top="0.75" bottom="0.75" header="0.3" footer="0.3"/>
  <ignoredErrors>
    <ignoredError sqref="D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815D-A7F6-47CA-BF6A-00AA94B21C03}">
  <dimension ref="A1:O17"/>
  <sheetViews>
    <sheetView zoomScale="160" zoomScaleNormal="160" workbookViewId="0">
      <selection activeCell="N4" sqref="N4:N12"/>
    </sheetView>
  </sheetViews>
  <sheetFormatPr defaultRowHeight="15" x14ac:dyDescent="0.25"/>
  <cols>
    <col min="1" max="1" width="10.7109375" bestFit="1" customWidth="1"/>
    <col min="2" max="3" width="9.140625" style="8"/>
    <col min="4" max="4" width="6.5703125" style="8" bestFit="1" customWidth="1"/>
    <col min="5" max="10" width="9.140625" style="8"/>
    <col min="13" max="13" width="25" bestFit="1" customWidth="1"/>
  </cols>
  <sheetData>
    <row r="1" spans="1:15" s="2" customFormat="1" ht="45.75" customHeight="1" x14ac:dyDescent="0.25">
      <c r="A1" s="2" t="s">
        <v>0</v>
      </c>
      <c r="B1" s="19" t="s">
        <v>9</v>
      </c>
      <c r="C1" s="20" t="s">
        <v>7</v>
      </c>
      <c r="D1" s="20" t="s">
        <v>10</v>
      </c>
      <c r="E1" s="21" t="s">
        <v>2</v>
      </c>
      <c r="F1" s="7"/>
      <c r="G1" s="19" t="s">
        <v>9</v>
      </c>
      <c r="H1" s="20" t="s">
        <v>7</v>
      </c>
      <c r="I1" s="20" t="s">
        <v>11</v>
      </c>
      <c r="J1" s="21" t="s">
        <v>3</v>
      </c>
    </row>
    <row r="2" spans="1:15" x14ac:dyDescent="0.25">
      <c r="A2" s="1">
        <v>46295</v>
      </c>
      <c r="B2" s="22">
        <f>-$N$2*(9/12)</f>
        <v>-3375</v>
      </c>
      <c r="C2" s="8">
        <f>B2</f>
        <v>-3375</v>
      </c>
      <c r="D2" s="8">
        <f>-B2</f>
        <v>3375</v>
      </c>
      <c r="E2" s="23">
        <f>D2</f>
        <v>3375</v>
      </c>
      <c r="G2" s="22"/>
      <c r="H2" s="8">
        <v>0</v>
      </c>
      <c r="I2" s="8">
        <f>$N$3*9/12</f>
        <v>1500</v>
      </c>
      <c r="J2" s="23">
        <f>I2</f>
        <v>1500</v>
      </c>
      <c r="M2" s="3" t="s">
        <v>1</v>
      </c>
      <c r="N2" s="4">
        <v>4500</v>
      </c>
    </row>
    <row r="3" spans="1:15" x14ac:dyDescent="0.25">
      <c r="A3" s="1">
        <v>46387</v>
      </c>
      <c r="B3" s="22">
        <f>-B2</f>
        <v>3375</v>
      </c>
      <c r="C3" s="8">
        <f>B3+C2*(1+$N$5)^(($A3-$A2)/365.25)</f>
        <v>-49.899846243620686</v>
      </c>
      <c r="E3" s="23">
        <f>D3+E2*(1+$N$6)^(($A3-$A2)/365.25)</f>
        <v>3387.680611635697</v>
      </c>
      <c r="G3" s="22"/>
      <c r="H3" s="8">
        <f>G3+H2*(1+$N$5)^(($A3-$A2)/365.25)</f>
        <v>0</v>
      </c>
      <c r="J3" s="23">
        <f t="shared" ref="J3:J12" si="0">I3+J2*(1+$N$7)^(($A3-$A2)/365.25)</f>
        <v>1514.8919411789013</v>
      </c>
      <c r="M3" s="3" t="s">
        <v>4</v>
      </c>
      <c r="N3" s="4">
        <v>2000</v>
      </c>
    </row>
    <row r="4" spans="1:15" x14ac:dyDescent="0.25">
      <c r="A4" s="1">
        <v>46568</v>
      </c>
      <c r="B4" s="22"/>
      <c r="C4" s="8">
        <f t="shared" ref="C4:C12" si="1">B4+C3*(1+$N$5)^(($A4-$A3)/365.25)</f>
        <v>-51.361719424546379</v>
      </c>
      <c r="E4" s="23">
        <f t="shared" ref="E4:E12" si="2">D4+E3*(1+$N$6)^(($A4-$A3)/365.25)</f>
        <v>3412.7675779922138</v>
      </c>
      <c r="G4" s="22">
        <f>IF($N$12,-I2*$N$4,0)</f>
        <v>0</v>
      </c>
      <c r="H4" s="8">
        <f t="shared" ref="H4:H7" si="3">G4+H3*(1+$N$5)^(($A4-$A3)/365.25)</f>
        <v>0</v>
      </c>
      <c r="J4" s="23">
        <f t="shared" si="0"/>
        <v>1544.6231639815082</v>
      </c>
      <c r="M4" s="3" t="s">
        <v>16</v>
      </c>
      <c r="N4" s="10">
        <v>0.245</v>
      </c>
      <c r="O4" t="s">
        <v>18</v>
      </c>
    </row>
    <row r="5" spans="1:15" x14ac:dyDescent="0.25">
      <c r="A5" s="1">
        <v>46660</v>
      </c>
      <c r="B5" s="22">
        <f>-$N$2</f>
        <v>-4500</v>
      </c>
      <c r="C5" s="8">
        <f t="shared" si="1"/>
        <v>-4552.1211096177594</v>
      </c>
      <c r="D5" s="8">
        <f>-B5</f>
        <v>4500</v>
      </c>
      <c r="E5" s="23">
        <f t="shared" si="2"/>
        <v>7925.5900906616716</v>
      </c>
      <c r="G5" s="22"/>
      <c r="H5" s="8">
        <f t="shared" si="3"/>
        <v>0</v>
      </c>
      <c r="I5" s="8">
        <f>$N$3</f>
        <v>2000</v>
      </c>
      <c r="J5" s="23">
        <f t="shared" si="0"/>
        <v>3559.958122182562</v>
      </c>
      <c r="M5" s="3" t="s">
        <v>8</v>
      </c>
      <c r="N5" s="6">
        <v>0.06</v>
      </c>
    </row>
    <row r="6" spans="1:15" x14ac:dyDescent="0.25">
      <c r="A6" s="1">
        <v>46752</v>
      </c>
      <c r="B6" s="22">
        <f>-B5</f>
        <v>4500</v>
      </c>
      <c r="C6" s="8">
        <f t="shared" si="1"/>
        <v>-119.42485582583777</v>
      </c>
      <c r="E6" s="23">
        <f t="shared" si="2"/>
        <v>7955.3682624908306</v>
      </c>
      <c r="G6" s="22"/>
      <c r="H6" s="8">
        <f t="shared" si="3"/>
        <v>0</v>
      </c>
      <c r="J6" s="23">
        <f t="shared" si="0"/>
        <v>3595.3012468191582</v>
      </c>
      <c r="M6" s="3" t="s">
        <v>6</v>
      </c>
      <c r="N6" s="6">
        <v>1.4999999999999999E-2</v>
      </c>
      <c r="O6" t="s">
        <v>15</v>
      </c>
    </row>
    <row r="7" spans="1:15" x14ac:dyDescent="0.25">
      <c r="A7" s="1">
        <v>46934</v>
      </c>
      <c r="B7" s="22"/>
      <c r="C7" s="8">
        <f t="shared" si="1"/>
        <v>-122.94315558910635</v>
      </c>
      <c r="E7" s="23">
        <f t="shared" si="2"/>
        <v>8014.6072535003814</v>
      </c>
      <c r="G7" s="22">
        <f>IF($N$12,-I5*$N$4,0)</f>
        <v>0</v>
      </c>
      <c r="H7" s="8">
        <f t="shared" si="3"/>
        <v>0</v>
      </c>
      <c r="J7" s="23">
        <f t="shared" si="0"/>
        <v>3666.2561820253145</v>
      </c>
      <c r="M7" s="3" t="s">
        <v>5</v>
      </c>
      <c r="N7" s="6">
        <v>0.04</v>
      </c>
    </row>
    <row r="8" spans="1:15" x14ac:dyDescent="0.25">
      <c r="A8" s="1">
        <v>47026</v>
      </c>
      <c r="B8" s="22">
        <f>-$N$2</f>
        <v>-4500</v>
      </c>
      <c r="C8" s="8">
        <f t="shared" ref="C8:C10" si="4">B8+C7*(1+$N$5)^(($A8-$A7)/365.25)</f>
        <v>-4624.7608873107665</v>
      </c>
      <c r="D8" s="8">
        <f>-B8</f>
        <v>4500</v>
      </c>
      <c r="E8" s="23">
        <f t="shared" ref="E8:E10" si="5">D8+E7*(1+$N$6)^(($A8-$A7)/365.25)</f>
        <v>12544.719882239428</v>
      </c>
      <c r="G8" s="22"/>
      <c r="H8" s="8">
        <f t="shared" ref="H8:H10" si="6">G8+H7*(1+$N$5)^(($A8-$A7)/365.25)</f>
        <v>0</v>
      </c>
      <c r="I8" s="8">
        <f>$N$3</f>
        <v>2000</v>
      </c>
      <c r="J8" s="23">
        <f t="shared" si="0"/>
        <v>5702.6546296316501</v>
      </c>
      <c r="M8" s="3" t="s">
        <v>12</v>
      </c>
      <c r="N8" s="9">
        <v>30</v>
      </c>
    </row>
    <row r="9" spans="1:15" x14ac:dyDescent="0.25">
      <c r="A9" s="1">
        <v>47118</v>
      </c>
      <c r="B9" s="22">
        <f>-B8</f>
        <v>4500</v>
      </c>
      <c r="C9" s="8">
        <f t="shared" si="4"/>
        <v>-193.13862277456428</v>
      </c>
      <c r="E9" s="23">
        <f t="shared" si="5"/>
        <v>12591.853132878032</v>
      </c>
      <c r="G9" s="22"/>
      <c r="H9" s="8">
        <f t="shared" si="6"/>
        <v>0</v>
      </c>
      <c r="J9" s="23">
        <f t="shared" si="0"/>
        <v>5759.2703611703591</v>
      </c>
      <c r="M9" s="3" t="s">
        <v>13</v>
      </c>
      <c r="N9" s="5">
        <v>0.26</v>
      </c>
    </row>
    <row r="10" spans="1:15" ht="15.75" thickBot="1" x14ac:dyDescent="0.3">
      <c r="A10" s="1">
        <v>47299</v>
      </c>
      <c r="B10" s="22"/>
      <c r="C10" s="8">
        <f t="shared" si="4"/>
        <v>-198.79684006558762</v>
      </c>
      <c r="E10" s="23">
        <f t="shared" si="5"/>
        <v>12685.100233807711</v>
      </c>
      <c r="G10" s="22">
        <f>IF($N$12,-I8*$N$4,0)</f>
        <v>0</v>
      </c>
      <c r="H10" s="8">
        <f t="shared" si="6"/>
        <v>0</v>
      </c>
      <c r="J10" s="23">
        <f t="shared" si="0"/>
        <v>5872.3016247436235</v>
      </c>
      <c r="M10" s="3" t="s">
        <v>14</v>
      </c>
      <c r="N10" s="5">
        <v>0.09</v>
      </c>
      <c r="O10" t="s">
        <v>23</v>
      </c>
    </row>
    <row r="11" spans="1:15" x14ac:dyDescent="0.25">
      <c r="A11" s="12">
        <f ca="1">DATE(YEAR(TODAY())+$N$8,MONTH(TODAY()),DAY(TODAY()))</f>
        <v>57189</v>
      </c>
      <c r="B11" s="24"/>
      <c r="C11" s="13">
        <f ca="1">B11+C10*(1+$N$5)^(($A11-$A10)/365.25)</f>
        <v>-962.99737450375756</v>
      </c>
      <c r="D11" s="13"/>
      <c r="E11" s="14">
        <f ca="1">D11+E10*(1+$N$6)^(($A11-$A10)/365.25)</f>
        <v>18983.5379741783</v>
      </c>
      <c r="F11" s="13"/>
      <c r="G11" s="24"/>
      <c r="H11" s="13">
        <f ca="1">G11+H10*(1+$N$5)^(($A11-$A10)/365.25)</f>
        <v>0</v>
      </c>
      <c r="I11" s="13"/>
      <c r="J11" s="14">
        <f t="shared" ca="1" si="0"/>
        <v>16983.451176817722</v>
      </c>
      <c r="M11" s="3" t="s">
        <v>20</v>
      </c>
      <c r="N11" s="10">
        <v>0.245</v>
      </c>
    </row>
    <row r="12" spans="1:15" ht="15.75" thickBot="1" x14ac:dyDescent="0.3">
      <c r="A12" s="15">
        <f ca="1">A11</f>
        <v>57189</v>
      </c>
      <c r="B12" s="25">
        <f ca="1">-C11*$N$9</f>
        <v>250.37931737097696</v>
      </c>
      <c r="C12" s="17">
        <f t="shared" ca="1" si="1"/>
        <v>-712.61805713278056</v>
      </c>
      <c r="D12" s="16">
        <f ca="1">-E11*$N$11</f>
        <v>-4650.966803673683</v>
      </c>
      <c r="E12" s="18">
        <f t="shared" ca="1" si="2"/>
        <v>14332.571170504616</v>
      </c>
      <c r="F12" s="16"/>
      <c r="G12" s="25"/>
      <c r="H12" s="17">
        <f ca="1">H11*(1-$N$9)</f>
        <v>0</v>
      </c>
      <c r="I12" s="16">
        <f>-SUM(I$2:I11)*$N$10</f>
        <v>-495</v>
      </c>
      <c r="J12" s="18">
        <f t="shared" ca="1" si="0"/>
        <v>16488.451176817722</v>
      </c>
      <c r="M12" s="3" t="s">
        <v>17</v>
      </c>
      <c r="N12" s="4" t="b">
        <v>0</v>
      </c>
    </row>
    <row r="13" spans="1:15" x14ac:dyDescent="0.25">
      <c r="M13" s="3"/>
    </row>
    <row r="14" spans="1:15" x14ac:dyDescent="0.25">
      <c r="E14" s="11">
        <f ca="1">C12+E12</f>
        <v>13619.953113371836</v>
      </c>
      <c r="J14" s="11">
        <f ca="1">H12+J12</f>
        <v>16488.451176817722</v>
      </c>
    </row>
    <row r="17" spans="1:1" x14ac:dyDescent="0.25">
      <c r="A17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5853-6A7C-4133-9198-F2881716223F}">
  <dimension ref="A1:Q16"/>
  <sheetViews>
    <sheetView tabSelected="1" zoomScale="160" zoomScaleNormal="160" workbookViewId="0">
      <selection activeCell="H18" sqref="H18"/>
    </sheetView>
  </sheetViews>
  <sheetFormatPr defaultRowHeight="15" x14ac:dyDescent="0.25"/>
  <cols>
    <col min="1" max="1" width="10.7109375" bestFit="1" customWidth="1"/>
    <col min="2" max="3" width="9.140625" style="8"/>
    <col min="4" max="4" width="6.5703125" style="8" bestFit="1" customWidth="1"/>
    <col min="5" max="8" width="9.140625" style="8"/>
    <col min="9" max="9" width="6.5703125" style="8" bestFit="1" customWidth="1"/>
    <col min="10" max="12" width="9.140625" style="8"/>
    <col min="15" max="15" width="25" bestFit="1" customWidth="1"/>
  </cols>
  <sheetData>
    <row r="1" spans="1:17" s="2" customFormat="1" ht="45.75" customHeight="1" x14ac:dyDescent="0.25">
      <c r="A1" s="2" t="s">
        <v>0</v>
      </c>
      <c r="B1" s="19" t="s">
        <v>9</v>
      </c>
      <c r="C1" s="20" t="s">
        <v>7</v>
      </c>
      <c r="D1" s="20" t="s">
        <v>10</v>
      </c>
      <c r="E1" s="21" t="s">
        <v>2</v>
      </c>
      <c r="F1" s="7"/>
      <c r="G1" s="19" t="s">
        <v>9</v>
      </c>
      <c r="H1" s="20" t="s">
        <v>7</v>
      </c>
      <c r="I1" s="20" t="s">
        <v>10</v>
      </c>
      <c r="J1" s="20" t="s">
        <v>2</v>
      </c>
      <c r="K1" s="20" t="s">
        <v>11</v>
      </c>
      <c r="L1" s="21" t="s">
        <v>3</v>
      </c>
    </row>
    <row r="2" spans="1:17" x14ac:dyDescent="0.25">
      <c r="A2" s="1">
        <v>46295</v>
      </c>
      <c r="B2" s="22">
        <v>-4000</v>
      </c>
      <c r="C2" s="8">
        <f>B2</f>
        <v>-4000</v>
      </c>
      <c r="D2" s="8">
        <f>-B2</f>
        <v>4000</v>
      </c>
      <c r="E2" s="23">
        <f>D2</f>
        <v>4000</v>
      </c>
      <c r="G2" s="22">
        <v>-4000</v>
      </c>
      <c r="H2" s="26">
        <f>G2</f>
        <v>-4000</v>
      </c>
      <c r="I2" s="26">
        <f>-G2</f>
        <v>4000</v>
      </c>
      <c r="J2" s="26">
        <f>I2</f>
        <v>4000</v>
      </c>
      <c r="K2" s="26"/>
      <c r="L2" s="23">
        <f>K2</f>
        <v>0</v>
      </c>
      <c r="O2" s="3" t="s">
        <v>1</v>
      </c>
      <c r="P2" s="4">
        <v>4000</v>
      </c>
    </row>
    <row r="3" spans="1:17" x14ac:dyDescent="0.25">
      <c r="A3" s="1">
        <v>46387</v>
      </c>
      <c r="B3" s="22">
        <f>$P$2</f>
        <v>4000</v>
      </c>
      <c r="C3" s="8">
        <f>B3+C2*(1+$P$5)^(($A3-$A2)/365.25)</f>
        <v>-59.140558510957817</v>
      </c>
      <c r="E3" s="23">
        <f>D3+E2*(1+$P$6)^(($A3-$A2)/365.25)</f>
        <v>4015.028873049715</v>
      </c>
      <c r="G3" s="22"/>
      <c r="H3" s="26">
        <f>G3+H2*(1+$P$5)^(($A3-$A2)/365.25)</f>
        <v>-4059.1405585109578</v>
      </c>
      <c r="I3" s="26"/>
      <c r="J3" s="26">
        <f>I3+J2*(1+$P$6)^(($A3-$A2)/365.25)</f>
        <v>4015.028873049715</v>
      </c>
      <c r="K3" s="26">
        <f>P3</f>
        <v>4000</v>
      </c>
      <c r="L3" s="23">
        <f t="shared" ref="L3:L9" si="0">K3+L2*(1+$P$7)^(($A3-$A2)/365.25)</f>
        <v>4000</v>
      </c>
      <c r="O3" s="3" t="s">
        <v>4</v>
      </c>
      <c r="P3" s="4">
        <v>4000</v>
      </c>
    </row>
    <row r="4" spans="1:17" x14ac:dyDescent="0.25">
      <c r="A4" s="1">
        <v>46568</v>
      </c>
      <c r="B4" s="22"/>
      <c r="C4" s="8">
        <f t="shared" ref="C4:C9" si="1">B4+C3*(1+$P$5)^(($A4-$A3)/365.25)</f>
        <v>-60.873148947610488</v>
      </c>
      <c r="E4" s="23">
        <f t="shared" ref="E4:E9" si="2">D4+E3*(1+$P$6)^(($A4-$A3)/365.25)</f>
        <v>4044.7615739166977</v>
      </c>
      <c r="G4" s="22">
        <f>-G2*$P$4</f>
        <v>1380</v>
      </c>
      <c r="H4" s="26">
        <f t="shared" ref="H4:H9" si="3">G4+H3*(1+$P$5)^(($A4-$A3)/365.25)</f>
        <v>-2798.0577329472117</v>
      </c>
      <c r="I4" s="26"/>
      <c r="J4" s="26">
        <f t="shared" ref="J4:J9" si="4">I4+J3*(1+$P$6)^(($A4-$A3)/365.25)</f>
        <v>4044.7615739166977</v>
      </c>
      <c r="K4" s="26"/>
      <c r="L4" s="23">
        <f t="shared" si="0"/>
        <v>4078.5038773906736</v>
      </c>
      <c r="O4" s="3" t="s">
        <v>16</v>
      </c>
      <c r="P4" s="10">
        <v>0.34499999999999997</v>
      </c>
      <c r="Q4" t="s">
        <v>18</v>
      </c>
    </row>
    <row r="5" spans="1:17" x14ac:dyDescent="0.25">
      <c r="A5" s="1">
        <v>46660</v>
      </c>
      <c r="B5" s="22">
        <v>-4000</v>
      </c>
      <c r="C5" s="8">
        <f t="shared" si="1"/>
        <v>-4061.7731669543809</v>
      </c>
      <c r="D5" s="8">
        <f>-B5</f>
        <v>4000</v>
      </c>
      <c r="E5" s="23">
        <f t="shared" si="2"/>
        <v>8059.9586259693879</v>
      </c>
      <c r="G5" s="22">
        <v>-4000</v>
      </c>
      <c r="H5" s="26">
        <f t="shared" si="3"/>
        <v>-6839.4274072153121</v>
      </c>
      <c r="I5" s="26">
        <f>-G5</f>
        <v>4000</v>
      </c>
      <c r="J5" s="26">
        <f t="shared" si="4"/>
        <v>8059.9586259693879</v>
      </c>
      <c r="K5" s="26"/>
      <c r="L5" s="23">
        <f t="shared" si="0"/>
        <v>4118.9951039506886</v>
      </c>
      <c r="O5" s="3" t="s">
        <v>8</v>
      </c>
      <c r="P5" s="6">
        <v>0.06</v>
      </c>
    </row>
    <row r="6" spans="1:17" x14ac:dyDescent="0.25">
      <c r="A6" s="1">
        <v>46752</v>
      </c>
      <c r="B6" s="22">
        <f>$P$2</f>
        <v>4000</v>
      </c>
      <c r="C6" s="8">
        <f t="shared" si="1"/>
        <v>-121.82705036400694</v>
      </c>
      <c r="E6" s="23">
        <f t="shared" si="2"/>
        <v>8090.2416497133008</v>
      </c>
      <c r="G6" s="22"/>
      <c r="H6" s="26">
        <f t="shared" si="3"/>
        <v>-6940.549296404778</v>
      </c>
      <c r="I6" s="26"/>
      <c r="J6" s="26">
        <f t="shared" si="4"/>
        <v>8090.2416497133008</v>
      </c>
      <c r="K6" s="26">
        <f>P3</f>
        <v>4000</v>
      </c>
      <c r="L6" s="23">
        <f t="shared" si="0"/>
        <v>8159.8883258201658</v>
      </c>
      <c r="O6" s="3" t="s">
        <v>6</v>
      </c>
      <c r="P6" s="6">
        <v>1.4999999999999999E-2</v>
      </c>
      <c r="Q6" t="s">
        <v>15</v>
      </c>
    </row>
    <row r="7" spans="1:17" ht="15.75" thickBot="1" x14ac:dyDescent="0.3">
      <c r="A7" s="1">
        <v>46934</v>
      </c>
      <c r="B7" s="22"/>
      <c r="C7" s="8">
        <f t="shared" si="1"/>
        <v>-125.41611965357323</v>
      </c>
      <c r="E7" s="23">
        <f t="shared" si="2"/>
        <v>8150.4849642323961</v>
      </c>
      <c r="G7" s="25">
        <f>-G5*$P$4</f>
        <v>1380</v>
      </c>
      <c r="H7" s="16">
        <f t="shared" si="3"/>
        <v>-5765.0204073609939</v>
      </c>
      <c r="I7" s="16"/>
      <c r="J7" s="16">
        <f t="shared" si="4"/>
        <v>8150.4849642323961</v>
      </c>
      <c r="K7" s="16"/>
      <c r="L7" s="27">
        <f t="shared" si="0"/>
        <v>8320.9275010381753</v>
      </c>
      <c r="O7" s="3" t="s">
        <v>5</v>
      </c>
      <c r="P7" s="6">
        <v>0.04</v>
      </c>
    </row>
    <row r="8" spans="1:17" x14ac:dyDescent="0.25">
      <c r="A8" s="12">
        <f ca="1">DATE(YEAR(TODAY())+$P$8,MONTH(TODAY()),DAY(TODAY()))</f>
        <v>57189</v>
      </c>
      <c r="B8" s="24"/>
      <c r="C8" s="13">
        <f t="shared" ca="1" si="1"/>
        <v>-643.95798121672578</v>
      </c>
      <c r="D8" s="13"/>
      <c r="E8" s="14">
        <f t="shared" ca="1" si="2"/>
        <v>12380.2187719953</v>
      </c>
      <c r="F8" s="13"/>
      <c r="G8" s="24"/>
      <c r="H8" s="13">
        <f t="shared" ca="1" si="3"/>
        <v>-29600.907072009231</v>
      </c>
      <c r="I8" s="13"/>
      <c r="J8" s="13">
        <f t="shared" ca="1" si="4"/>
        <v>12380.2187719953</v>
      </c>
      <c r="K8" s="13"/>
      <c r="L8" s="14">
        <f t="shared" ca="1" si="0"/>
        <v>25027.127793312058</v>
      </c>
      <c r="O8" s="3" t="s">
        <v>12</v>
      </c>
      <c r="P8" s="9">
        <v>30</v>
      </c>
    </row>
    <row r="9" spans="1:17" ht="15.75" thickBot="1" x14ac:dyDescent="0.3">
      <c r="A9" s="15">
        <f ca="1">A8</f>
        <v>57189</v>
      </c>
      <c r="B9" s="25">
        <f ca="1">-C8*$P$9</f>
        <v>167.42907511634871</v>
      </c>
      <c r="C9" s="17">
        <f t="shared" ca="1" si="1"/>
        <v>-476.52890610037707</v>
      </c>
      <c r="D9" s="16">
        <f ca="1">-E8*$P$11</f>
        <v>-3033.1535991388482</v>
      </c>
      <c r="E9" s="18">
        <f t="shared" ca="1" si="2"/>
        <v>9347.0651728564517</v>
      </c>
      <c r="F9" s="16"/>
      <c r="G9" s="25">
        <f ca="1">-(H8-SUM(G2:G7))*$P$9</f>
        <v>6333.8358387224007</v>
      </c>
      <c r="H9" s="17">
        <f t="shared" ca="1" si="3"/>
        <v>-23267.071233286832</v>
      </c>
      <c r="I9" s="16">
        <f ca="1">-J8*$P$11</f>
        <v>-3033.1535991388482</v>
      </c>
      <c r="J9" s="17">
        <f t="shared" ca="1" si="4"/>
        <v>9347.0651728564517</v>
      </c>
      <c r="K9" s="16">
        <f>-SUM(K$2:K8)*$P$10</f>
        <v>-720</v>
      </c>
      <c r="L9" s="18">
        <f t="shared" ca="1" si="0"/>
        <v>24307.127793312058</v>
      </c>
      <c r="O9" s="3" t="s">
        <v>13</v>
      </c>
      <c r="P9" s="5">
        <v>0.26</v>
      </c>
    </row>
    <row r="10" spans="1:17" x14ac:dyDescent="0.25">
      <c r="O10" s="3" t="s">
        <v>14</v>
      </c>
      <c r="P10" s="5">
        <v>0.09</v>
      </c>
      <c r="Q10" t="s">
        <v>19</v>
      </c>
    </row>
    <row r="11" spans="1:17" x14ac:dyDescent="0.25">
      <c r="E11" s="11">
        <f ca="1">C9+E9</f>
        <v>8870.5362667560748</v>
      </c>
      <c r="J11" s="28"/>
      <c r="L11" s="11">
        <f ca="1">H9+L9+J9</f>
        <v>10387.121732881678</v>
      </c>
      <c r="O11" s="3" t="s">
        <v>20</v>
      </c>
      <c r="P11" s="10">
        <v>0.245</v>
      </c>
    </row>
    <row r="12" spans="1:17" x14ac:dyDescent="0.25">
      <c r="O12" s="3" t="s">
        <v>17</v>
      </c>
      <c r="P12" s="4" t="b">
        <v>0</v>
      </c>
    </row>
    <row r="13" spans="1:17" x14ac:dyDescent="0.25">
      <c r="H13" s="8" t="s">
        <v>24</v>
      </c>
      <c r="O13" s="3"/>
    </row>
    <row r="14" spans="1:17" x14ac:dyDescent="0.25">
      <c r="H14" s="8" t="s">
        <v>25</v>
      </c>
    </row>
    <row r="15" spans="1:17" x14ac:dyDescent="0.25">
      <c r="H15" s="8" t="s">
        <v>26</v>
      </c>
    </row>
    <row r="16" spans="1:17" x14ac:dyDescent="0.25">
      <c r="H16" s="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senza_contributi</vt:lpstr>
      <vt:lpstr>part-time</vt:lpstr>
      <vt:lpstr>autonomi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Coletti Paolo</dc:creator>
  <cp:lastModifiedBy>Coletti Paolo</cp:lastModifiedBy>
  <dcterms:created xsi:type="dcterms:W3CDTF">2026-07-28T08:26:05Z</dcterms:created>
  <dcterms:modified xsi:type="dcterms:W3CDTF">2026-07-28T11:33:41Z</dcterms:modified>
</cp:coreProperties>
</file>