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aolo\Videos\codici e dati\"/>
    </mc:Choice>
  </mc:AlternateContent>
  <xr:revisionPtr revIDLastSave="0" documentId="13_ncr:1_{56594139-DDD5-4EC5-B3F3-CB5B3DFC1F82}" xr6:coauthVersionLast="47" xr6:coauthVersionMax="47" xr10:uidLastSave="{00000000-0000-0000-0000-000000000000}"/>
  <bookViews>
    <workbookView xWindow="-120" yWindow="-120" windowWidth="29040" windowHeight="15720" xr2:uid="{7EDEF8DB-F71D-4F78-B847-702B1449E73A}"/>
  </bookViews>
  <sheets>
    <sheet name="Sheet1" sheetId="1" r:id="rId1"/>
    <sheet name="Prezzi ga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4" i="1" l="1"/>
  <c r="B5" i="1" s="1"/>
  <c r="B6" i="1" s="1"/>
  <c r="B7" i="1" s="1"/>
  <c r="B8" i="1" s="1"/>
  <c r="B9" i="1" s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B42" i="1" s="1"/>
  <c r="B43" i="1" s="1"/>
  <c r="B44" i="1" s="1"/>
  <c r="B45" i="1" s="1"/>
  <c r="B46" i="1" s="1"/>
  <c r="B47" i="1" s="1"/>
  <c r="B48" i="1" s="1"/>
  <c r="B49" i="1" s="1"/>
  <c r="B50" i="1" s="1"/>
  <c r="B51" i="1" s="1"/>
  <c r="B52" i="1" s="1"/>
  <c r="B53" i="1" s="1"/>
  <c r="B54" i="1" s="1"/>
  <c r="B55" i="1" s="1"/>
  <c r="B56" i="1" s="1"/>
  <c r="B57" i="1" s="1"/>
  <c r="B58" i="1" s="1"/>
  <c r="B59" i="1" s="1"/>
  <c r="B60" i="1" s="1"/>
  <c r="B61" i="1" s="1"/>
  <c r="B62" i="1" s="1"/>
  <c r="B63" i="1" s="1"/>
  <c r="B64" i="1" s="1"/>
  <c r="B65" i="1" s="1"/>
  <c r="B66" i="1" s="1"/>
  <c r="B67" i="1" s="1"/>
  <c r="B68" i="1" s="1"/>
  <c r="B69" i="1" s="1"/>
  <c r="B70" i="1" s="1"/>
  <c r="B71" i="1" s="1"/>
  <c r="B72" i="1" s="1"/>
  <c r="B73" i="1" s="1"/>
  <c r="B74" i="1" s="1"/>
  <c r="B75" i="1" s="1"/>
  <c r="B76" i="1" s="1"/>
  <c r="B77" i="1" s="1"/>
  <c r="B78" i="1" s="1"/>
  <c r="B79" i="1" s="1"/>
  <c r="B80" i="1" s="1"/>
  <c r="B81" i="1" s="1"/>
  <c r="B82" i="1" s="1"/>
  <c r="B83" i="1" s="1"/>
  <c r="B84" i="1" s="1"/>
  <c r="B85" i="1" s="1"/>
  <c r="B86" i="1" s="1"/>
  <c r="B87" i="1" s="1"/>
  <c r="B88" i="1" s="1"/>
  <c r="B89" i="1" s="1"/>
  <c r="B90" i="1" s="1"/>
  <c r="B91" i="1" s="1"/>
  <c r="B92" i="1" s="1"/>
  <c r="B3" i="1"/>
  <c r="F18" i="2"/>
  <c r="F2" i="1"/>
  <c r="F4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3" i="1"/>
  <c r="E2" i="1"/>
  <c r="E3" i="1" s="1"/>
  <c r="E4" i="1" s="1"/>
  <c r="E5" i="1" s="1"/>
  <c r="E6" i="1" s="1"/>
  <c r="E7" i="1" s="1"/>
  <c r="E8" i="1" s="1"/>
  <c r="E9" i="1" s="1"/>
  <c r="E10" i="1" s="1"/>
  <c r="E11" i="1" s="1"/>
  <c r="B2" i="1"/>
  <c r="D2" i="1"/>
  <c r="C2" i="1"/>
  <c r="C3" i="1" s="1"/>
  <c r="C4" i="2"/>
  <c r="C5" i="2"/>
  <c r="C6" i="2"/>
  <c r="C7" i="2"/>
  <c r="C8" i="2"/>
  <c r="C9" i="2"/>
  <c r="C10" i="2"/>
  <c r="C11" i="2"/>
  <c r="C12" i="2"/>
  <c r="C13" i="2"/>
  <c r="C14" i="2"/>
  <c r="C15" i="2"/>
  <c r="C16" i="2"/>
  <c r="C17" i="2"/>
  <c r="C18" i="2"/>
  <c r="C19" i="2"/>
  <c r="C20" i="2"/>
  <c r="C21" i="2"/>
  <c r="C22" i="2"/>
  <c r="C23" i="2"/>
  <c r="C24" i="2"/>
  <c r="C25" i="2"/>
  <c r="C26" i="2"/>
  <c r="C27" i="2"/>
  <c r="C28" i="2"/>
  <c r="C29" i="2"/>
  <c r="C30" i="2"/>
  <c r="C31" i="2"/>
  <c r="C32" i="2"/>
  <c r="C33" i="2"/>
  <c r="C34" i="2"/>
  <c r="C35" i="2"/>
  <c r="C36" i="2"/>
  <c r="C37" i="2"/>
  <c r="C38" i="2"/>
  <c r="C39" i="2"/>
  <c r="C40" i="2"/>
  <c r="C41" i="2"/>
  <c r="C42" i="2"/>
  <c r="C43" i="2"/>
  <c r="C44" i="2"/>
  <c r="C45" i="2"/>
  <c r="C46" i="2"/>
  <c r="C47" i="2"/>
  <c r="C48" i="2"/>
  <c r="C49" i="2"/>
  <c r="C50" i="2"/>
  <c r="C51" i="2"/>
  <c r="C52" i="2"/>
  <c r="C53" i="2"/>
  <c r="C54" i="2"/>
  <c r="C55" i="2"/>
  <c r="C56" i="2"/>
  <c r="C57" i="2"/>
  <c r="C58" i="2"/>
  <c r="C59" i="2"/>
  <c r="C3" i="2"/>
  <c r="F15" i="2" s="1"/>
  <c r="G2" i="1" l="1"/>
  <c r="E12" i="1"/>
  <c r="E13" i="1" s="1"/>
  <c r="E14" i="1" s="1"/>
  <c r="E15" i="1" s="1"/>
  <c r="E16" i="1" s="1"/>
  <c r="E17" i="1" s="1"/>
  <c r="E18" i="1" s="1"/>
  <c r="E19" i="1" s="1"/>
  <c r="E20" i="1" s="1"/>
  <c r="E21" i="1" s="1"/>
  <c r="E22" i="1" s="1"/>
  <c r="E23" i="1" s="1"/>
  <c r="E24" i="1" s="1"/>
  <c r="E25" i="1" s="1"/>
  <c r="E26" i="1" s="1"/>
  <c r="E27" i="1" s="1"/>
  <c r="E28" i="1" s="1"/>
  <c r="E29" i="1" s="1"/>
  <c r="E30" i="1" s="1"/>
  <c r="E31" i="1" s="1"/>
  <c r="E32" i="1" s="1"/>
  <c r="E33" i="1" s="1"/>
  <c r="E34" i="1" s="1"/>
  <c r="E35" i="1" s="1"/>
  <c r="E36" i="1" s="1"/>
  <c r="E37" i="1" s="1"/>
  <c r="E38" i="1" s="1"/>
  <c r="E39" i="1" s="1"/>
  <c r="E40" i="1" s="1"/>
  <c r="E41" i="1" s="1"/>
  <c r="E42" i="1" s="1"/>
  <c r="E43" i="1" s="1"/>
  <c r="E44" i="1" s="1"/>
  <c r="E45" i="1" s="1"/>
  <c r="E46" i="1" s="1"/>
  <c r="E47" i="1" s="1"/>
  <c r="E48" i="1" s="1"/>
  <c r="E49" i="1" s="1"/>
  <c r="E50" i="1" s="1"/>
  <c r="E51" i="1" s="1"/>
  <c r="E52" i="1" s="1"/>
  <c r="E53" i="1" s="1"/>
  <c r="E54" i="1" s="1"/>
  <c r="E55" i="1" s="1"/>
  <c r="E56" i="1" s="1"/>
  <c r="E57" i="1" s="1"/>
  <c r="E58" i="1" s="1"/>
  <c r="E59" i="1" s="1"/>
  <c r="E60" i="1" s="1"/>
  <c r="E61" i="1" s="1"/>
  <c r="E62" i="1" s="1"/>
  <c r="E63" i="1" s="1"/>
  <c r="E64" i="1" s="1"/>
  <c r="E65" i="1" s="1"/>
  <c r="E66" i="1" s="1"/>
  <c r="E67" i="1" s="1"/>
  <c r="E68" i="1" s="1"/>
  <c r="E69" i="1" s="1"/>
  <c r="E70" i="1" s="1"/>
  <c r="E71" i="1" s="1"/>
  <c r="E72" i="1" s="1"/>
  <c r="E73" i="1" s="1"/>
  <c r="E74" i="1" s="1"/>
  <c r="E75" i="1" s="1"/>
  <c r="E76" i="1" s="1"/>
  <c r="E77" i="1" s="1"/>
  <c r="E78" i="1" s="1"/>
  <c r="E79" i="1" s="1"/>
  <c r="E80" i="1" s="1"/>
  <c r="E81" i="1" s="1"/>
  <c r="E82" i="1" s="1"/>
  <c r="E83" i="1" s="1"/>
  <c r="E84" i="1" s="1"/>
  <c r="E85" i="1" s="1"/>
  <c r="E86" i="1" s="1"/>
  <c r="E87" i="1" s="1"/>
  <c r="E88" i="1" s="1"/>
  <c r="E89" i="1" s="1"/>
  <c r="E90" i="1" s="1"/>
  <c r="E91" i="1" s="1"/>
  <c r="E92" i="1" s="1"/>
  <c r="C4" i="1"/>
  <c r="F13" i="2"/>
  <c r="F5" i="2"/>
  <c r="F11" i="2"/>
  <c r="F3" i="2"/>
  <c r="F8" i="2"/>
  <c r="F12" i="2"/>
  <c r="F4" i="2"/>
  <c r="F7" i="2"/>
  <c r="F6" i="2"/>
  <c r="F9" i="2"/>
  <c r="F10" i="2"/>
  <c r="H2" i="1" l="1"/>
  <c r="G3" i="1"/>
  <c r="C5" i="1"/>
  <c r="G4" i="1" l="1"/>
  <c r="H3" i="1"/>
  <c r="C6" i="1"/>
  <c r="G5" i="1" l="1"/>
  <c r="H4" i="1"/>
  <c r="C7" i="1"/>
  <c r="H5" i="1" l="1"/>
  <c r="G6" i="1"/>
  <c r="C8" i="1"/>
  <c r="G7" i="1" l="1"/>
  <c r="H6" i="1"/>
  <c r="G8" i="1"/>
  <c r="H7" i="1"/>
  <c r="C9" i="1"/>
  <c r="G9" i="1" l="1"/>
  <c r="H8" i="1"/>
  <c r="C10" i="1"/>
  <c r="G10" i="1" l="1"/>
  <c r="H9" i="1"/>
  <c r="C11" i="1"/>
  <c r="G11" i="1" l="1"/>
  <c r="H10" i="1"/>
  <c r="C12" i="1"/>
  <c r="G12" i="1" l="1"/>
  <c r="H11" i="1"/>
  <c r="C13" i="1"/>
  <c r="G13" i="1" l="1"/>
  <c r="H12" i="1"/>
  <c r="C14" i="1"/>
  <c r="G14" i="1" l="1"/>
  <c r="H13" i="1"/>
  <c r="C15" i="1"/>
  <c r="G15" i="1" l="1"/>
  <c r="H14" i="1"/>
  <c r="C16" i="1"/>
  <c r="G16" i="1" l="1"/>
  <c r="H15" i="1"/>
  <c r="C17" i="1"/>
  <c r="G17" i="1" l="1"/>
  <c r="H16" i="1"/>
  <c r="C18" i="1"/>
  <c r="G18" i="1" l="1"/>
  <c r="G19" i="1" s="1"/>
  <c r="G20" i="1" s="1"/>
  <c r="G21" i="1" s="1"/>
  <c r="G22" i="1" s="1"/>
  <c r="G23" i="1" s="1"/>
  <c r="G24" i="1" s="1"/>
  <c r="G25" i="1" s="1"/>
  <c r="G26" i="1" s="1"/>
  <c r="G27" i="1" s="1"/>
  <c r="G28" i="1" s="1"/>
  <c r="G29" i="1" s="1"/>
  <c r="G30" i="1" s="1"/>
  <c r="G31" i="1" s="1"/>
  <c r="G32" i="1" s="1"/>
  <c r="G33" i="1" s="1"/>
  <c r="G34" i="1" s="1"/>
  <c r="G35" i="1" s="1"/>
  <c r="G36" i="1" s="1"/>
  <c r="G37" i="1" s="1"/>
  <c r="G38" i="1" s="1"/>
  <c r="G39" i="1" s="1"/>
  <c r="G40" i="1" s="1"/>
  <c r="G41" i="1" s="1"/>
  <c r="G42" i="1" s="1"/>
  <c r="G43" i="1" s="1"/>
  <c r="G44" i="1" s="1"/>
  <c r="G45" i="1" s="1"/>
  <c r="G46" i="1" s="1"/>
  <c r="G47" i="1" s="1"/>
  <c r="G48" i="1" s="1"/>
  <c r="G49" i="1" s="1"/>
  <c r="G50" i="1" s="1"/>
  <c r="G51" i="1" s="1"/>
  <c r="G52" i="1" s="1"/>
  <c r="G53" i="1" s="1"/>
  <c r="G54" i="1" s="1"/>
  <c r="G55" i="1" s="1"/>
  <c r="G56" i="1" s="1"/>
  <c r="G57" i="1" s="1"/>
  <c r="G58" i="1" s="1"/>
  <c r="G59" i="1" s="1"/>
  <c r="G60" i="1" s="1"/>
  <c r="G61" i="1" s="1"/>
  <c r="G62" i="1" s="1"/>
  <c r="G63" i="1" s="1"/>
  <c r="G64" i="1" s="1"/>
  <c r="G65" i="1" s="1"/>
  <c r="G66" i="1" s="1"/>
  <c r="G67" i="1" s="1"/>
  <c r="G68" i="1" s="1"/>
  <c r="G69" i="1" s="1"/>
  <c r="G70" i="1" s="1"/>
  <c r="G71" i="1" s="1"/>
  <c r="G72" i="1" s="1"/>
  <c r="G73" i="1" s="1"/>
  <c r="G74" i="1" s="1"/>
  <c r="G75" i="1" s="1"/>
  <c r="G76" i="1" s="1"/>
  <c r="G77" i="1" s="1"/>
  <c r="G78" i="1" s="1"/>
  <c r="G79" i="1" s="1"/>
  <c r="G80" i="1" s="1"/>
  <c r="G81" i="1" s="1"/>
  <c r="G82" i="1" s="1"/>
  <c r="G83" i="1" s="1"/>
  <c r="G84" i="1" s="1"/>
  <c r="G85" i="1" s="1"/>
  <c r="G86" i="1" s="1"/>
  <c r="G87" i="1" s="1"/>
  <c r="G88" i="1" s="1"/>
  <c r="G89" i="1" s="1"/>
  <c r="G90" i="1" s="1"/>
  <c r="G91" i="1" s="1"/>
  <c r="G92" i="1" s="1"/>
  <c r="H17" i="1"/>
  <c r="H18" i="1"/>
  <c r="C19" i="1"/>
  <c r="H19" i="1" l="1"/>
  <c r="C20" i="1"/>
  <c r="H20" i="1" l="1"/>
  <c r="C21" i="1"/>
  <c r="H21" i="1" l="1"/>
  <c r="C22" i="1"/>
  <c r="H22" i="1" l="1"/>
  <c r="C23" i="1"/>
  <c r="H23" i="1" l="1"/>
  <c r="C24" i="1"/>
  <c r="H24" i="1" l="1"/>
  <c r="C25" i="1"/>
  <c r="H25" i="1" l="1"/>
  <c r="C26" i="1"/>
  <c r="H26" i="1" l="1"/>
  <c r="C27" i="1"/>
  <c r="H27" i="1" l="1"/>
  <c r="C28" i="1"/>
  <c r="H28" i="1" l="1"/>
  <c r="C29" i="1"/>
  <c r="H29" i="1" l="1"/>
  <c r="C30" i="1"/>
  <c r="H30" i="1" l="1"/>
  <c r="C31" i="1"/>
  <c r="H31" i="1" l="1"/>
  <c r="C32" i="1"/>
  <c r="H32" i="1" l="1"/>
  <c r="C33" i="1"/>
  <c r="H33" i="1" l="1"/>
  <c r="C34" i="1"/>
  <c r="H34" i="1" l="1"/>
  <c r="C35" i="1"/>
  <c r="H35" i="1" l="1"/>
  <c r="C36" i="1"/>
  <c r="H36" i="1" l="1"/>
  <c r="C37" i="1"/>
  <c r="H37" i="1" l="1"/>
  <c r="C38" i="1"/>
  <c r="H38" i="1" l="1"/>
  <c r="C39" i="1"/>
  <c r="H39" i="1" l="1"/>
  <c r="C40" i="1"/>
  <c r="H40" i="1" l="1"/>
  <c r="C41" i="1"/>
  <c r="H41" i="1" l="1"/>
  <c r="C42" i="1"/>
  <c r="H42" i="1" l="1"/>
  <c r="C43" i="1"/>
  <c r="H43" i="1" l="1"/>
  <c r="C44" i="1"/>
  <c r="H44" i="1" l="1"/>
  <c r="C45" i="1"/>
  <c r="H45" i="1" l="1"/>
  <c r="C46" i="1"/>
  <c r="H46" i="1" l="1"/>
  <c r="C47" i="1"/>
  <c r="H47" i="1" l="1"/>
  <c r="C48" i="1"/>
  <c r="H48" i="1" l="1"/>
  <c r="C49" i="1"/>
  <c r="H49" i="1" l="1"/>
  <c r="C50" i="1"/>
  <c r="H50" i="1" l="1"/>
  <c r="C51" i="1"/>
  <c r="H51" i="1" l="1"/>
  <c r="C52" i="1"/>
  <c r="H52" i="1" l="1"/>
  <c r="C53" i="1"/>
  <c r="H53" i="1" l="1"/>
  <c r="C54" i="1"/>
  <c r="H54" i="1" l="1"/>
  <c r="C55" i="1"/>
  <c r="H55" i="1" l="1"/>
  <c r="C56" i="1"/>
  <c r="H56" i="1" l="1"/>
  <c r="C57" i="1"/>
  <c r="H57" i="1" l="1"/>
  <c r="C58" i="1"/>
  <c r="H58" i="1" l="1"/>
  <c r="C59" i="1"/>
  <c r="H59" i="1" l="1"/>
  <c r="C60" i="1"/>
  <c r="H60" i="1" l="1"/>
  <c r="C61" i="1"/>
  <c r="H61" i="1" l="1"/>
  <c r="C62" i="1"/>
  <c r="H62" i="1" l="1"/>
  <c r="C63" i="1"/>
  <c r="H63" i="1" l="1"/>
  <c r="C64" i="1"/>
  <c r="H64" i="1" l="1"/>
  <c r="C65" i="1"/>
  <c r="H65" i="1" l="1"/>
  <c r="C66" i="1"/>
  <c r="H66" i="1" l="1"/>
  <c r="C67" i="1"/>
  <c r="H67" i="1" l="1"/>
  <c r="C68" i="1"/>
  <c r="H68" i="1" l="1"/>
  <c r="C69" i="1"/>
  <c r="H69" i="1" l="1"/>
  <c r="C70" i="1"/>
  <c r="H70" i="1" l="1"/>
  <c r="C71" i="1"/>
  <c r="H71" i="1" l="1"/>
  <c r="C72" i="1"/>
  <c r="H72" i="1" l="1"/>
  <c r="C73" i="1"/>
  <c r="H73" i="1" l="1"/>
  <c r="C74" i="1"/>
  <c r="H74" i="1" l="1"/>
  <c r="C75" i="1"/>
  <c r="H75" i="1" l="1"/>
  <c r="C76" i="1"/>
  <c r="H76" i="1" l="1"/>
  <c r="C77" i="1"/>
  <c r="H77" i="1" l="1"/>
  <c r="C78" i="1"/>
  <c r="H78" i="1" l="1"/>
  <c r="C79" i="1"/>
  <c r="H79" i="1" l="1"/>
  <c r="C80" i="1"/>
  <c r="H80" i="1" l="1"/>
  <c r="C81" i="1"/>
  <c r="H81" i="1" l="1"/>
  <c r="C82" i="1"/>
  <c r="H82" i="1" l="1"/>
  <c r="C83" i="1"/>
  <c r="H83" i="1" l="1"/>
  <c r="C84" i="1"/>
  <c r="H84" i="1" l="1"/>
  <c r="C85" i="1"/>
  <c r="H85" i="1" l="1"/>
  <c r="C86" i="1"/>
  <c r="H86" i="1" l="1"/>
  <c r="C87" i="1"/>
  <c r="H87" i="1" l="1"/>
  <c r="C88" i="1"/>
  <c r="H88" i="1" l="1"/>
  <c r="C89" i="1"/>
  <c r="H89" i="1" l="1"/>
  <c r="C90" i="1"/>
  <c r="H90" i="1" l="1"/>
  <c r="C91" i="1"/>
  <c r="H91" i="1" l="1"/>
  <c r="C92" i="1"/>
  <c r="H92" i="1" s="1"/>
</calcChain>
</file>

<file path=xl/sharedStrings.xml><?xml version="1.0" encoding="utf-8"?>
<sst xmlns="http://schemas.openxmlformats.org/spreadsheetml/2006/main" count="19" uniqueCount="15">
  <si>
    <t>Risparmio</t>
  </si>
  <si>
    <t>Data</t>
  </si>
  <si>
    <t>Rendimento</t>
  </si>
  <si>
    <t>Costo intervento</t>
  </si>
  <si>
    <t>Capitale iniziale</t>
  </si>
  <si>
    <t>Aumento costo</t>
  </si>
  <si>
    <t>Capitale</t>
  </si>
  <si>
    <t>Totale</t>
  </si>
  <si>
    <t>var quad</t>
  </si>
  <si>
    <t>media</t>
  </si>
  <si>
    <t>Spesa variabile</t>
  </si>
  <si>
    <t>Differenza</t>
  </si>
  <si>
    <t>Recupero fiscale</t>
  </si>
  <si>
    <t>Consumo</t>
  </si>
  <si>
    <t>Intervento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</si>
</sst>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sz val="9"/>
      <name val="Arial"/>
      <family val="2"/>
    </font>
    <font>
      <sz val="10"/>
      <name val="Arial"/>
      <family val="2"/>
    </font>
    <font>
      <b/>
      <sz val="12"/>
      <color rgb="FFFF0000"/>
      <name val="Calibri"/>
      <family val="2"/>
    </font>
    <font>
      <sz val="12"/>
      <name val="Calibri"/>
      <family val="2"/>
    </font>
    <font>
      <sz val="12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3" fillId="0" borderId="0"/>
    <xf numFmtId="0" fontId="4" fillId="0" borderId="0"/>
  </cellStyleXfs>
  <cellXfs count="32">
    <xf numFmtId="0" fontId="0" fillId="0" borderId="0" xfId="0"/>
    <xf numFmtId="0" fontId="2" fillId="0" borderId="0" xfId="0" applyFont="1"/>
    <xf numFmtId="9" fontId="0" fillId="0" borderId="0" xfId="0" applyNumberFormat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" fontId="0" fillId="0" borderId="0" xfId="0" applyNumberFormat="1"/>
    <xf numFmtId="0" fontId="0" fillId="2" borderId="0" xfId="0" applyFill="1"/>
    <xf numFmtId="9" fontId="0" fillId="2" borderId="0" xfId="0" applyNumberFormat="1" applyFill="1"/>
    <xf numFmtId="2" fontId="2" fillId="3" borderId="0" xfId="0" applyNumberFormat="1" applyFont="1" applyFill="1" applyAlignment="1">
      <alignment horizontal="center" vertical="center"/>
    </xf>
    <xf numFmtId="1" fontId="2" fillId="3" borderId="0" xfId="0" applyNumberFormat="1" applyFont="1" applyFill="1" applyAlignment="1">
      <alignment horizontal="center" vertical="center"/>
    </xf>
    <xf numFmtId="2" fontId="0" fillId="3" borderId="0" xfId="0" applyNumberFormat="1" applyFill="1" applyAlignment="1">
      <alignment horizontal="center" vertical="center"/>
    </xf>
    <xf numFmtId="1" fontId="0" fillId="3" borderId="0" xfId="0" applyNumberFormat="1" applyFill="1" applyAlignment="1">
      <alignment horizontal="center" vertical="center"/>
    </xf>
    <xf numFmtId="1" fontId="0" fillId="3" borderId="0" xfId="0" applyNumberFormat="1" applyFill="1"/>
    <xf numFmtId="2" fontId="2" fillId="4" borderId="0" xfId="0" applyNumberFormat="1" applyFont="1" applyFill="1" applyAlignment="1">
      <alignment horizontal="center" vertical="center"/>
    </xf>
    <xf numFmtId="2" fontId="0" fillId="4" borderId="0" xfId="0" applyNumberFormat="1" applyFill="1" applyAlignment="1">
      <alignment horizontal="center" vertical="center"/>
    </xf>
    <xf numFmtId="1" fontId="2" fillId="4" borderId="0" xfId="0" applyNumberFormat="1" applyFont="1" applyFill="1" applyAlignment="1">
      <alignment horizontal="center" vertical="center"/>
    </xf>
    <xf numFmtId="1" fontId="0" fillId="4" borderId="0" xfId="0" applyNumberFormat="1" applyFill="1" applyAlignment="1">
      <alignment horizontal="center" vertical="center"/>
    </xf>
    <xf numFmtId="0" fontId="5" fillId="0" borderId="0" xfId="2" applyFont="1"/>
    <xf numFmtId="14" fontId="6" fillId="0" borderId="0" xfId="3" applyNumberFormat="1" applyFont="1" applyAlignment="1">
      <alignment wrapText="1"/>
    </xf>
    <xf numFmtId="2" fontId="6" fillId="0" borderId="0" xfId="2" applyNumberFormat="1" applyFont="1"/>
    <xf numFmtId="14" fontId="6" fillId="0" borderId="0" xfId="3" applyNumberFormat="1" applyFont="1"/>
    <xf numFmtId="14" fontId="6" fillId="0" borderId="0" xfId="2" applyNumberFormat="1" applyFont="1"/>
    <xf numFmtId="0" fontId="7" fillId="0" borderId="0" xfId="0" applyFont="1"/>
    <xf numFmtId="2" fontId="5" fillId="0" borderId="0" xfId="3" applyNumberFormat="1" applyFont="1" applyAlignment="1">
      <alignment horizontal="center" vertical="center" wrapText="1"/>
    </xf>
    <xf numFmtId="2" fontId="7" fillId="0" borderId="0" xfId="0" applyNumberFormat="1" applyFont="1"/>
    <xf numFmtId="10" fontId="5" fillId="0" borderId="0" xfId="1" applyNumberFormat="1" applyFont="1" applyAlignment="1">
      <alignment horizontal="center" vertical="center" wrapText="1"/>
    </xf>
    <xf numFmtId="10" fontId="0" fillId="0" borderId="0" xfId="1" applyNumberFormat="1" applyFont="1"/>
    <xf numFmtId="10" fontId="0" fillId="0" borderId="0" xfId="0" applyNumberFormat="1"/>
    <xf numFmtId="10" fontId="0" fillId="2" borderId="0" xfId="0" applyNumberFormat="1" applyFill="1"/>
    <xf numFmtId="1" fontId="0" fillId="2" borderId="0" xfId="0" applyNumberFormat="1" applyFill="1"/>
    <xf numFmtId="164" fontId="0" fillId="2" borderId="0" xfId="0" applyNumberFormat="1" applyFill="1"/>
  </cellXfs>
  <cellStyles count="4">
    <cellStyle name="Normal" xfId="0" builtinId="0"/>
    <cellStyle name="Normale_Dati_Grafici_5_5" xfId="3" xr:uid="{471A11AC-6C05-459E-BEB0-E5E7F5F4F42A}"/>
    <cellStyle name="Normale_figure cap 4" xfId="2" xr:uid="{9347EDBF-5166-4D3A-97C7-C0CC86D6F67C}"/>
    <cellStyle name="Per 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84FB9D-51B3-47C8-AAC4-80A396F69419}">
  <dimension ref="A1:M92"/>
  <sheetViews>
    <sheetView tabSelected="1" zoomScale="145" zoomScaleNormal="145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H13" sqref="H13"/>
    </sheetView>
  </sheetViews>
  <sheetFormatPr defaultRowHeight="15" x14ac:dyDescent="0.25"/>
  <cols>
    <col min="1" max="1" width="11" style="4" bestFit="1" customWidth="1"/>
    <col min="2" max="2" width="14.140625" style="11" customWidth="1"/>
    <col min="3" max="3" width="14.140625" style="13" customWidth="1"/>
    <col min="4" max="6" width="14.140625" style="15" customWidth="1"/>
    <col min="7" max="7" width="14.140625" style="17" customWidth="1"/>
    <col min="12" max="12" width="16.42578125" bestFit="1" customWidth="1"/>
  </cols>
  <sheetData>
    <row r="1" spans="1:13" x14ac:dyDescent="0.25">
      <c r="A1" s="3" t="s">
        <v>1</v>
      </c>
      <c r="B1" s="9" t="s">
        <v>13</v>
      </c>
      <c r="C1" s="10" t="s">
        <v>6</v>
      </c>
      <c r="D1" s="14" t="s">
        <v>14</v>
      </c>
      <c r="E1" s="14" t="s">
        <v>13</v>
      </c>
      <c r="F1" s="14" t="s">
        <v>12</v>
      </c>
      <c r="G1" s="16" t="s">
        <v>6</v>
      </c>
      <c r="H1" s="1" t="s">
        <v>11</v>
      </c>
    </row>
    <row r="2" spans="1:13" x14ac:dyDescent="0.25">
      <c r="A2" s="5">
        <v>46388</v>
      </c>
      <c r="B2" s="11">
        <f>-$M$2</f>
        <v>-1382.5</v>
      </c>
      <c r="C2" s="12">
        <f>M8+B2</f>
        <v>48617.5</v>
      </c>
      <c r="D2" s="15">
        <f>-M6</f>
        <v>-12799.22</v>
      </c>
      <c r="E2" s="15">
        <f>-$M$2*(100%-$M$3)</f>
        <v>-829.5</v>
      </c>
      <c r="F2" s="15">
        <f>IF(AND(YEAR(A2)&gt;YEAR($A$2),YEAR(A2)&lt;=YEAR($A$2)+10),$M$6*$M$7/10,0)</f>
        <v>0</v>
      </c>
      <c r="G2" s="17">
        <f>M8+D2+E2+F2</f>
        <v>36371.279999999999</v>
      </c>
      <c r="H2" s="6">
        <f>G2-C2</f>
        <v>-12246.220000000001</v>
      </c>
      <c r="L2" s="1" t="s">
        <v>10</v>
      </c>
      <c r="M2" s="7">
        <v>1382.5</v>
      </c>
    </row>
    <row r="3" spans="1:13" x14ac:dyDescent="0.25">
      <c r="A3" s="5">
        <v>46753</v>
      </c>
      <c r="B3" s="11">
        <f>B2*(1+$M$4)</f>
        <v>-1456.6020000000001</v>
      </c>
      <c r="C3" s="12">
        <f>C2*(1+$M$5)+B3</f>
        <v>48473.570499999994</v>
      </c>
      <c r="D3" s="15">
        <v>0</v>
      </c>
      <c r="E3" s="15">
        <f>E2*(1+$M$4)</f>
        <v>-873.96120000000008</v>
      </c>
      <c r="F3" s="15">
        <f>IF(AND(YEAR(A3)&gt;YEAR($A$2),YEAR(A3)&lt;=YEAR($A$2)+10),$M$6*$M$7/10,0)</f>
        <v>639.96100000000001</v>
      </c>
      <c r="G3" s="17">
        <f>G2*(1+$M$5)+D3+E3+F3</f>
        <v>37119.304360000002</v>
      </c>
      <c r="H3" s="6">
        <f t="shared" ref="H3:H66" si="0">G3-C3</f>
        <v>-11354.266139999992</v>
      </c>
      <c r="L3" s="1" t="s">
        <v>0</v>
      </c>
      <c r="M3" s="8">
        <v>0.4</v>
      </c>
    </row>
    <row r="4" spans="1:13" x14ac:dyDescent="0.25">
      <c r="A4" s="5">
        <v>47119</v>
      </c>
      <c r="B4" s="11">
        <f t="shared" ref="B4:B67" si="1">B3*(1+$M$4)</f>
        <v>-1534.6758672000003</v>
      </c>
      <c r="C4" s="12">
        <f t="shared" ref="C4:C67" si="2">C3*(1+$M$5)+B4</f>
        <v>48247.68103629999</v>
      </c>
      <c r="D4" s="15">
        <v>0</v>
      </c>
      <c r="E4" s="15">
        <f t="shared" ref="E4:E67" si="3">E3*(1+$M$4)</f>
        <v>-920.80552032000014</v>
      </c>
      <c r="F4" s="15">
        <f t="shared" ref="F4:F67" si="4">IF(AND(YEAR(A4)&gt;YEAR($A$2),YEAR(A4)&lt;=YEAR($A$2)+10),$M$6*$M$7/10,0)</f>
        <v>639.96100000000001</v>
      </c>
      <c r="G4" s="17">
        <f t="shared" ref="G4:G67" si="5">G3*(1+$M$5)+D4+E4+F4</f>
        <v>37840.681057400005</v>
      </c>
      <c r="H4" s="6">
        <f t="shared" si="0"/>
        <v>-10406.999978899985</v>
      </c>
      <c r="L4" s="1" t="s">
        <v>5</v>
      </c>
      <c r="M4" s="29">
        <v>5.3600000000000002E-2</v>
      </c>
    </row>
    <row r="5" spans="1:13" x14ac:dyDescent="0.25">
      <c r="A5" s="5">
        <v>47484</v>
      </c>
      <c r="B5" s="11">
        <f t="shared" si="1"/>
        <v>-1616.9344936819205</v>
      </c>
      <c r="C5" s="12">
        <f t="shared" si="2"/>
        <v>47933.43393059817</v>
      </c>
      <c r="D5" s="15">
        <v>0</v>
      </c>
      <c r="E5" s="15">
        <f t="shared" si="3"/>
        <v>-970.16069620915221</v>
      </c>
      <c r="F5" s="15">
        <f t="shared" si="4"/>
        <v>639.96100000000001</v>
      </c>
      <c r="G5" s="17">
        <f t="shared" si="5"/>
        <v>38532.179749740651</v>
      </c>
      <c r="H5" s="6">
        <f t="shared" si="0"/>
        <v>-9401.2541808575188</v>
      </c>
      <c r="L5" s="1" t="s">
        <v>2</v>
      </c>
      <c r="M5" s="31">
        <v>2.7E-2</v>
      </c>
    </row>
    <row r="6" spans="1:13" x14ac:dyDescent="0.25">
      <c r="A6" s="5">
        <v>47849</v>
      </c>
      <c r="B6" s="11">
        <f t="shared" si="1"/>
        <v>-1703.6021825432715</v>
      </c>
      <c r="C6" s="12">
        <f t="shared" si="2"/>
        <v>47524.034464181044</v>
      </c>
      <c r="D6" s="15">
        <v>0</v>
      </c>
      <c r="E6" s="15">
        <f t="shared" si="3"/>
        <v>-1022.1613095259629</v>
      </c>
      <c r="F6" s="15">
        <f t="shared" si="4"/>
        <v>639.96100000000001</v>
      </c>
      <c r="G6" s="17">
        <f t="shared" si="5"/>
        <v>39190.34829345769</v>
      </c>
      <c r="H6" s="6">
        <f t="shared" si="0"/>
        <v>-8333.6861707233547</v>
      </c>
      <c r="L6" s="1" t="s">
        <v>3</v>
      </c>
      <c r="M6" s="30">
        <v>12799.22</v>
      </c>
    </row>
    <row r="7" spans="1:13" x14ac:dyDescent="0.25">
      <c r="A7" s="5">
        <v>48214</v>
      </c>
      <c r="B7" s="11">
        <f t="shared" si="1"/>
        <v>-1794.9152595275909</v>
      </c>
      <c r="C7" s="12">
        <f t="shared" si="2"/>
        <v>47012.268135186343</v>
      </c>
      <c r="D7" s="15">
        <v>0</v>
      </c>
      <c r="E7" s="15">
        <f t="shared" si="3"/>
        <v>-1076.9491557165545</v>
      </c>
      <c r="F7" s="15">
        <f t="shared" si="4"/>
        <v>639.96100000000001</v>
      </c>
      <c r="G7" s="17">
        <f t="shared" si="5"/>
        <v>39811.499541664496</v>
      </c>
      <c r="H7" s="6">
        <f t="shared" si="0"/>
        <v>-7200.7685935218469</v>
      </c>
      <c r="L7" s="1" t="s">
        <v>12</v>
      </c>
      <c r="M7" s="8">
        <v>0.5</v>
      </c>
    </row>
    <row r="8" spans="1:13" x14ac:dyDescent="0.25">
      <c r="A8" s="5">
        <v>48580</v>
      </c>
      <c r="B8" s="11">
        <f t="shared" si="1"/>
        <v>-1891.12271743827</v>
      </c>
      <c r="C8" s="12">
        <f t="shared" si="2"/>
        <v>46390.476657398096</v>
      </c>
      <c r="D8" s="15">
        <v>0</v>
      </c>
      <c r="E8" s="15">
        <f t="shared" si="3"/>
        <v>-1134.6736304629619</v>
      </c>
      <c r="F8" s="15">
        <f t="shared" si="4"/>
        <v>639.96100000000001</v>
      </c>
      <c r="G8" s="17">
        <f t="shared" si="5"/>
        <v>40391.69739882648</v>
      </c>
      <c r="H8" s="6">
        <f t="shared" si="0"/>
        <v>-5998.7792585716161</v>
      </c>
      <c r="L8" s="1" t="s">
        <v>4</v>
      </c>
      <c r="M8" s="7">
        <v>50000</v>
      </c>
    </row>
    <row r="9" spans="1:13" x14ac:dyDescent="0.25">
      <c r="A9" s="5">
        <v>48945</v>
      </c>
      <c r="B9" s="11">
        <f t="shared" si="1"/>
        <v>-1992.4868950929615</v>
      </c>
      <c r="C9" s="12">
        <f t="shared" si="2"/>
        <v>45650.532632054877</v>
      </c>
      <c r="D9" s="15">
        <v>0</v>
      </c>
      <c r="E9" s="15">
        <f t="shared" si="3"/>
        <v>-1195.4921370557768</v>
      </c>
      <c r="F9" s="15">
        <f t="shared" si="4"/>
        <v>639.96100000000001</v>
      </c>
      <c r="G9" s="17">
        <f t="shared" si="5"/>
        <v>40926.742091539018</v>
      </c>
      <c r="H9" s="6">
        <f t="shared" si="0"/>
        <v>-4723.7905405158599</v>
      </c>
    </row>
    <row r="10" spans="1:13" x14ac:dyDescent="0.25">
      <c r="A10" s="5">
        <v>49310</v>
      </c>
      <c r="B10" s="11">
        <f t="shared" si="1"/>
        <v>-2099.2841926699443</v>
      </c>
      <c r="C10" s="12">
        <f t="shared" si="2"/>
        <v>44783.81282045041</v>
      </c>
      <c r="D10" s="15">
        <v>0</v>
      </c>
      <c r="E10" s="15">
        <f t="shared" si="3"/>
        <v>-1259.5705156019665</v>
      </c>
      <c r="F10" s="15">
        <f t="shared" si="4"/>
        <v>639.96100000000001</v>
      </c>
      <c r="G10" s="17">
        <f t="shared" si="5"/>
        <v>41412.154612408602</v>
      </c>
      <c r="H10" s="6">
        <f t="shared" si="0"/>
        <v>-3371.6582080418084</v>
      </c>
    </row>
    <row r="11" spans="1:13" x14ac:dyDescent="0.25">
      <c r="A11" s="5">
        <v>49675</v>
      </c>
      <c r="B11" s="11">
        <f t="shared" si="1"/>
        <v>-2211.8058253970535</v>
      </c>
      <c r="C11" s="12">
        <f t="shared" si="2"/>
        <v>43781.169941205517</v>
      </c>
      <c r="D11" s="15">
        <v>0</v>
      </c>
      <c r="E11" s="15">
        <f t="shared" si="3"/>
        <v>-1327.083495238232</v>
      </c>
      <c r="F11" s="15">
        <f t="shared" si="4"/>
        <v>639.96100000000001</v>
      </c>
      <c r="G11" s="17">
        <f t="shared" si="5"/>
        <v>41843.160291705404</v>
      </c>
      <c r="H11" s="6">
        <f t="shared" si="0"/>
        <v>-1938.0096495001126</v>
      </c>
    </row>
    <row r="12" spans="1:13" x14ac:dyDescent="0.25">
      <c r="A12" s="5">
        <v>50041</v>
      </c>
      <c r="B12" s="11">
        <f t="shared" si="1"/>
        <v>-2330.3586176383355</v>
      </c>
      <c r="C12" s="12">
        <f t="shared" si="2"/>
        <v>42632.902911979727</v>
      </c>
      <c r="D12" s="15">
        <v>0</v>
      </c>
      <c r="E12" s="15">
        <f t="shared" si="3"/>
        <v>-1398.2151705830013</v>
      </c>
      <c r="F12" s="15">
        <f t="shared" si="4"/>
        <v>639.96100000000001</v>
      </c>
      <c r="G12" s="17">
        <f t="shared" si="5"/>
        <v>42214.671448998444</v>
      </c>
      <c r="H12" s="6">
        <f t="shared" si="0"/>
        <v>-418.23146298128268</v>
      </c>
    </row>
    <row r="13" spans="1:13" x14ac:dyDescent="0.25">
      <c r="A13" s="5">
        <v>50406</v>
      </c>
      <c r="B13" s="11">
        <f t="shared" si="1"/>
        <v>-2455.2658395437506</v>
      </c>
      <c r="C13" s="12">
        <f t="shared" si="2"/>
        <v>41328.725451059421</v>
      </c>
      <c r="D13" s="15">
        <v>0</v>
      </c>
      <c r="E13" s="15">
        <f t="shared" si="3"/>
        <v>-1473.1595037262503</v>
      </c>
      <c r="F13" s="15">
        <f t="shared" si="4"/>
        <v>0</v>
      </c>
      <c r="G13" s="17">
        <f t="shared" si="5"/>
        <v>41881.308074395143</v>
      </c>
      <c r="H13" s="6">
        <f t="shared" si="0"/>
        <v>552.58262333572202</v>
      </c>
    </row>
    <row r="14" spans="1:13" x14ac:dyDescent="0.25">
      <c r="A14" s="5">
        <v>50771</v>
      </c>
      <c r="B14" s="11">
        <f t="shared" si="1"/>
        <v>-2586.8680885432959</v>
      </c>
      <c r="C14" s="12">
        <f t="shared" si="2"/>
        <v>39857.73294969472</v>
      </c>
      <c r="D14" s="15">
        <v>0</v>
      </c>
      <c r="E14" s="15">
        <f t="shared" si="3"/>
        <v>-1552.1208531259774</v>
      </c>
      <c r="F14" s="15">
        <f t="shared" si="4"/>
        <v>0</v>
      </c>
      <c r="G14" s="17">
        <f t="shared" si="5"/>
        <v>41459.982539277829</v>
      </c>
      <c r="H14" s="6">
        <f t="shared" si="0"/>
        <v>1602.2495895831089</v>
      </c>
    </row>
    <row r="15" spans="1:13" x14ac:dyDescent="0.25">
      <c r="A15" s="5">
        <v>51136</v>
      </c>
      <c r="B15" s="11">
        <f t="shared" si="1"/>
        <v>-2725.5242180892169</v>
      </c>
      <c r="C15" s="12">
        <f t="shared" si="2"/>
        <v>38208.367521247259</v>
      </c>
      <c r="D15" s="15">
        <v>0</v>
      </c>
      <c r="E15" s="15">
        <f t="shared" si="3"/>
        <v>-1635.31453085353</v>
      </c>
      <c r="F15" s="15">
        <f t="shared" si="4"/>
        <v>0</v>
      </c>
      <c r="G15" s="17">
        <f t="shared" si="5"/>
        <v>40944.087536984793</v>
      </c>
      <c r="H15" s="6">
        <f t="shared" si="0"/>
        <v>2735.7200157375337</v>
      </c>
    </row>
    <row r="16" spans="1:13" x14ac:dyDescent="0.25">
      <c r="A16" s="5">
        <v>51502</v>
      </c>
      <c r="B16" s="11">
        <f t="shared" si="1"/>
        <v>-2871.6123161787991</v>
      </c>
      <c r="C16" s="12">
        <f t="shared" si="2"/>
        <v>36368.381128142137</v>
      </c>
      <c r="D16" s="15">
        <v>0</v>
      </c>
      <c r="E16" s="15">
        <f t="shared" si="3"/>
        <v>-1722.9673897072794</v>
      </c>
      <c r="F16" s="15">
        <f t="shared" si="4"/>
        <v>0</v>
      </c>
      <c r="G16" s="17">
        <f t="shared" si="5"/>
        <v>40326.610510776103</v>
      </c>
      <c r="H16" s="6">
        <f t="shared" si="0"/>
        <v>3958.2293826339665</v>
      </c>
    </row>
    <row r="17" spans="1:8" x14ac:dyDescent="0.25">
      <c r="A17" s="5">
        <v>51867</v>
      </c>
      <c r="B17" s="11">
        <f t="shared" si="1"/>
        <v>-3025.5307363259831</v>
      </c>
      <c r="C17" s="12">
        <f t="shared" si="2"/>
        <v>34324.796682275984</v>
      </c>
      <c r="D17" s="15">
        <v>0</v>
      </c>
      <c r="E17" s="15">
        <f t="shared" si="3"/>
        <v>-1815.3184417955897</v>
      </c>
      <c r="F17" s="15">
        <f t="shared" si="4"/>
        <v>0</v>
      </c>
      <c r="G17" s="17">
        <f t="shared" si="5"/>
        <v>39600.110552771461</v>
      </c>
      <c r="H17" s="6">
        <f t="shared" si="0"/>
        <v>5275.3138704954763</v>
      </c>
    </row>
    <row r="18" spans="1:8" x14ac:dyDescent="0.25">
      <c r="A18" s="5">
        <v>52232</v>
      </c>
      <c r="B18" s="11">
        <f t="shared" si="1"/>
        <v>-3187.6991837930559</v>
      </c>
      <c r="C18" s="12">
        <f t="shared" si="2"/>
        <v>32063.867008904381</v>
      </c>
      <c r="D18" s="15">
        <v>0</v>
      </c>
      <c r="E18" s="15">
        <f t="shared" si="3"/>
        <v>-1912.6195102758336</v>
      </c>
      <c r="F18" s="15">
        <f t="shared" si="4"/>
        <v>0</v>
      </c>
      <c r="G18" s="17">
        <f t="shared" si="5"/>
        <v>38756.694027420453</v>
      </c>
      <c r="H18" s="6">
        <f t="shared" si="0"/>
        <v>6692.8270185160727</v>
      </c>
    </row>
    <row r="19" spans="1:8" x14ac:dyDescent="0.25">
      <c r="A19" s="5">
        <v>52597</v>
      </c>
      <c r="B19" s="11">
        <f t="shared" si="1"/>
        <v>-3358.5598600443641</v>
      </c>
      <c r="C19" s="12">
        <f t="shared" si="2"/>
        <v>29571.031558100432</v>
      </c>
      <c r="D19" s="15">
        <v>0</v>
      </c>
      <c r="E19" s="15">
        <f t="shared" si="3"/>
        <v>-2015.1359160266184</v>
      </c>
      <c r="F19" s="15">
        <f t="shared" si="4"/>
        <v>0</v>
      </c>
      <c r="G19" s="17">
        <f t="shared" si="5"/>
        <v>37787.988850134177</v>
      </c>
      <c r="H19" s="6">
        <f t="shared" si="0"/>
        <v>8216.957292033745</v>
      </c>
    </row>
    <row r="20" spans="1:8" x14ac:dyDescent="0.25">
      <c r="A20" s="5">
        <v>52963</v>
      </c>
      <c r="B20" s="11">
        <f t="shared" si="1"/>
        <v>-3538.5786685427424</v>
      </c>
      <c r="C20" s="12">
        <f t="shared" si="2"/>
        <v>26830.870741626401</v>
      </c>
      <c r="D20" s="15">
        <v>0</v>
      </c>
      <c r="E20" s="15">
        <f t="shared" si="3"/>
        <v>-2123.1472011256451</v>
      </c>
      <c r="F20" s="15">
        <f t="shared" si="4"/>
        <v>0</v>
      </c>
      <c r="G20" s="17">
        <f t="shared" si="5"/>
        <v>36685.11734796215</v>
      </c>
      <c r="H20" s="6">
        <f t="shared" si="0"/>
        <v>9854.2466063357497</v>
      </c>
    </row>
    <row r="21" spans="1:8" x14ac:dyDescent="0.25">
      <c r="A21" s="5">
        <v>53328</v>
      </c>
      <c r="B21" s="11">
        <f t="shared" si="1"/>
        <v>-3728.2464851766335</v>
      </c>
      <c r="C21" s="12">
        <f t="shared" si="2"/>
        <v>23827.057766473677</v>
      </c>
      <c r="D21" s="15">
        <v>0</v>
      </c>
      <c r="E21" s="15">
        <f t="shared" si="3"/>
        <v>-2236.94789110598</v>
      </c>
      <c r="F21" s="15">
        <f t="shared" si="4"/>
        <v>0</v>
      </c>
      <c r="G21" s="17">
        <f t="shared" si="5"/>
        <v>35438.667625251146</v>
      </c>
      <c r="H21" s="6">
        <f t="shared" si="0"/>
        <v>11611.609858777469</v>
      </c>
    </row>
    <row r="22" spans="1:8" x14ac:dyDescent="0.25">
      <c r="A22" s="5">
        <v>53693</v>
      </c>
      <c r="B22" s="11">
        <f t="shared" si="1"/>
        <v>-3928.0804967821014</v>
      </c>
      <c r="C22" s="12">
        <f t="shared" si="2"/>
        <v>20542.307829386362</v>
      </c>
      <c r="D22" s="15">
        <v>0</v>
      </c>
      <c r="E22" s="15">
        <f t="shared" si="3"/>
        <v>-2356.8482980692606</v>
      </c>
      <c r="F22" s="15">
        <f t="shared" si="4"/>
        <v>0</v>
      </c>
      <c r="G22" s="17">
        <f t="shared" si="5"/>
        <v>34038.663353063661</v>
      </c>
      <c r="H22" s="6">
        <f t="shared" si="0"/>
        <v>13496.355523677299</v>
      </c>
    </row>
    <row r="23" spans="1:8" x14ac:dyDescent="0.25">
      <c r="A23" s="5">
        <v>54058</v>
      </c>
      <c r="B23" s="11">
        <f t="shared" si="1"/>
        <v>-4138.6256114096223</v>
      </c>
      <c r="C23" s="12">
        <f t="shared" si="2"/>
        <v>16958.324529370169</v>
      </c>
      <c r="D23" s="15">
        <v>0</v>
      </c>
      <c r="E23" s="15">
        <f t="shared" si="3"/>
        <v>-2483.1753668457732</v>
      </c>
      <c r="F23" s="15">
        <f t="shared" si="4"/>
        <v>0</v>
      </c>
      <c r="G23" s="17">
        <f t="shared" si="5"/>
        <v>32474.531896750603</v>
      </c>
      <c r="H23" s="6">
        <f t="shared" si="0"/>
        <v>15516.207367380433</v>
      </c>
    </row>
    <row r="24" spans="1:8" x14ac:dyDescent="0.25">
      <c r="A24" s="5">
        <v>54424</v>
      </c>
      <c r="B24" s="11">
        <f t="shared" si="1"/>
        <v>-4360.455944181178</v>
      </c>
      <c r="C24" s="12">
        <f t="shared" si="2"/>
        <v>13055.743347481983</v>
      </c>
      <c r="D24" s="15">
        <v>0</v>
      </c>
      <c r="E24" s="15">
        <f t="shared" si="3"/>
        <v>-2616.2735665087071</v>
      </c>
      <c r="F24" s="15">
        <f t="shared" si="4"/>
        <v>0</v>
      </c>
      <c r="G24" s="17">
        <f t="shared" si="5"/>
        <v>30735.070691454162</v>
      </c>
      <c r="H24" s="6">
        <f t="shared" si="0"/>
        <v>17679.327343972182</v>
      </c>
    </row>
    <row r="25" spans="1:8" x14ac:dyDescent="0.25">
      <c r="A25" s="5">
        <v>54789</v>
      </c>
      <c r="B25" s="11">
        <f t="shared" si="1"/>
        <v>-4594.1763827892892</v>
      </c>
      <c r="C25" s="12">
        <f t="shared" si="2"/>
        <v>8814.0720350747069</v>
      </c>
      <c r="D25" s="15">
        <v>0</v>
      </c>
      <c r="E25" s="15">
        <f t="shared" si="3"/>
        <v>-2756.5058296735742</v>
      </c>
      <c r="F25" s="15">
        <f t="shared" si="4"/>
        <v>0</v>
      </c>
      <c r="G25" s="17">
        <f t="shared" si="5"/>
        <v>28808.411770449849</v>
      </c>
      <c r="H25" s="6">
        <f t="shared" si="0"/>
        <v>19994.339735375142</v>
      </c>
    </row>
    <row r="26" spans="1:8" x14ac:dyDescent="0.25">
      <c r="A26" s="5">
        <v>55154</v>
      </c>
      <c r="B26" s="11">
        <f t="shared" si="1"/>
        <v>-4840.4242369067952</v>
      </c>
      <c r="C26" s="12">
        <f t="shared" si="2"/>
        <v>4211.6277431149274</v>
      </c>
      <c r="D26" s="15">
        <v>0</v>
      </c>
      <c r="E26" s="15">
        <f t="shared" si="3"/>
        <v>-2904.2545421440782</v>
      </c>
      <c r="F26" s="15">
        <f t="shared" si="4"/>
        <v>0</v>
      </c>
      <c r="G26" s="17">
        <f t="shared" si="5"/>
        <v>26681.984346107914</v>
      </c>
      <c r="H26" s="6">
        <f t="shared" si="0"/>
        <v>22470.356602992986</v>
      </c>
    </row>
    <row r="27" spans="1:8" x14ac:dyDescent="0.25">
      <c r="A27" s="5">
        <v>55519</v>
      </c>
      <c r="B27" s="11">
        <f t="shared" si="1"/>
        <v>-5099.8709760049996</v>
      </c>
      <c r="C27" s="12">
        <f t="shared" si="2"/>
        <v>-774.52928382596929</v>
      </c>
      <c r="D27" s="15">
        <v>0</v>
      </c>
      <c r="E27" s="15">
        <f t="shared" si="3"/>
        <v>-3059.9225856030012</v>
      </c>
      <c r="F27" s="15">
        <f t="shared" si="4"/>
        <v>0</v>
      </c>
      <c r="G27" s="17">
        <f t="shared" si="5"/>
        <v>24342.475337849824</v>
      </c>
      <c r="H27" s="6">
        <f t="shared" si="0"/>
        <v>25117.004621675795</v>
      </c>
    </row>
    <row r="28" spans="1:8" x14ac:dyDescent="0.25">
      <c r="A28" s="5">
        <v>55885</v>
      </c>
      <c r="B28" s="11">
        <f t="shared" si="1"/>
        <v>-5373.2240603188684</v>
      </c>
      <c r="C28" s="12">
        <f t="shared" si="2"/>
        <v>-6168.6656348081387</v>
      </c>
      <c r="D28" s="15">
        <v>0</v>
      </c>
      <c r="E28" s="15">
        <f t="shared" si="3"/>
        <v>-3223.9344361913222</v>
      </c>
      <c r="F28" s="15">
        <f t="shared" si="4"/>
        <v>0</v>
      </c>
      <c r="G28" s="17">
        <f t="shared" si="5"/>
        <v>21775.787735780446</v>
      </c>
      <c r="H28" s="6">
        <f t="shared" si="0"/>
        <v>27944.453370588584</v>
      </c>
    </row>
    <row r="29" spans="1:8" x14ac:dyDescent="0.25">
      <c r="A29" s="5">
        <v>56250</v>
      </c>
      <c r="B29" s="11">
        <f t="shared" si="1"/>
        <v>-5661.2288699519604</v>
      </c>
      <c r="C29" s="12">
        <f t="shared" si="2"/>
        <v>-11996.448476899917</v>
      </c>
      <c r="D29" s="15">
        <v>0</v>
      </c>
      <c r="E29" s="15">
        <f t="shared" si="3"/>
        <v>-3396.7373219711776</v>
      </c>
      <c r="F29" s="15">
        <f t="shared" si="4"/>
        <v>0</v>
      </c>
      <c r="G29" s="17">
        <f t="shared" si="5"/>
        <v>18966.996682675341</v>
      </c>
      <c r="H29" s="6">
        <f t="shared" si="0"/>
        <v>30963.445159575258</v>
      </c>
    </row>
    <row r="30" spans="1:8" x14ac:dyDescent="0.25">
      <c r="A30" s="5">
        <v>56615</v>
      </c>
      <c r="B30" s="11">
        <f t="shared" si="1"/>
        <v>-5964.6707373813861</v>
      </c>
      <c r="C30" s="12">
        <f t="shared" si="2"/>
        <v>-18285.023323157598</v>
      </c>
      <c r="D30" s="15">
        <v>0</v>
      </c>
      <c r="E30" s="15">
        <f t="shared" si="3"/>
        <v>-3578.8024424288328</v>
      </c>
      <c r="F30" s="15">
        <f t="shared" si="4"/>
        <v>0</v>
      </c>
      <c r="G30" s="17">
        <f t="shared" si="5"/>
        <v>15900.303150678739</v>
      </c>
      <c r="H30" s="6">
        <f t="shared" si="0"/>
        <v>34185.326473836336</v>
      </c>
    </row>
    <row r="31" spans="1:8" x14ac:dyDescent="0.25">
      <c r="A31" s="5">
        <v>56980</v>
      </c>
      <c r="B31" s="11">
        <f t="shared" si="1"/>
        <v>-6284.3770889050293</v>
      </c>
      <c r="C31" s="12">
        <f t="shared" si="2"/>
        <v>-25063.096041787881</v>
      </c>
      <c r="D31" s="15">
        <v>0</v>
      </c>
      <c r="E31" s="15">
        <f t="shared" si="3"/>
        <v>-3770.6262533430186</v>
      </c>
      <c r="F31" s="15">
        <f t="shared" si="4"/>
        <v>0</v>
      </c>
      <c r="G31" s="17">
        <f t="shared" si="5"/>
        <v>12558.985082404046</v>
      </c>
      <c r="H31" s="6">
        <f t="shared" si="0"/>
        <v>37622.081124191929</v>
      </c>
    </row>
    <row r="32" spans="1:8" x14ac:dyDescent="0.25">
      <c r="A32" s="5">
        <v>57346</v>
      </c>
      <c r="B32" s="11">
        <f t="shared" si="1"/>
        <v>-6621.2197008703397</v>
      </c>
      <c r="C32" s="12">
        <f t="shared" si="2"/>
        <v>-32361.019335786492</v>
      </c>
      <c r="D32" s="15">
        <v>0</v>
      </c>
      <c r="E32" s="15">
        <f t="shared" si="3"/>
        <v>-3972.7318205222045</v>
      </c>
      <c r="F32" s="15">
        <f t="shared" si="4"/>
        <v>0</v>
      </c>
      <c r="G32" s="17">
        <f t="shared" si="5"/>
        <v>8925.3458591067501</v>
      </c>
      <c r="H32" s="6">
        <f t="shared" si="0"/>
        <v>41286.365194893238</v>
      </c>
    </row>
    <row r="33" spans="1:8" x14ac:dyDescent="0.25">
      <c r="A33" s="5">
        <v>57711</v>
      </c>
      <c r="B33" s="11">
        <f t="shared" si="1"/>
        <v>-6976.1170768369902</v>
      </c>
      <c r="C33" s="12">
        <f t="shared" si="2"/>
        <v>-40210.883934689715</v>
      </c>
      <c r="D33" s="15">
        <v>0</v>
      </c>
      <c r="E33" s="15">
        <f t="shared" si="3"/>
        <v>-4185.6702461021951</v>
      </c>
      <c r="F33" s="15">
        <f t="shared" si="4"/>
        <v>0</v>
      </c>
      <c r="G33" s="17">
        <f t="shared" si="5"/>
        <v>4980.6599512004368</v>
      </c>
      <c r="H33" s="6">
        <f t="shared" si="0"/>
        <v>45191.543885890154</v>
      </c>
    </row>
    <row r="34" spans="1:8" x14ac:dyDescent="0.25">
      <c r="A34" s="5">
        <v>58076</v>
      </c>
      <c r="B34" s="11">
        <f t="shared" si="1"/>
        <v>-7350.0369521554539</v>
      </c>
      <c r="C34" s="12">
        <f t="shared" si="2"/>
        <v>-48646.614753081783</v>
      </c>
      <c r="D34" s="15">
        <v>0</v>
      </c>
      <c r="E34" s="15">
        <f t="shared" si="3"/>
        <v>-4410.0221712932735</v>
      </c>
      <c r="F34" s="15">
        <f t="shared" si="4"/>
        <v>0</v>
      </c>
      <c r="G34" s="17">
        <f t="shared" si="5"/>
        <v>705.1155985895748</v>
      </c>
      <c r="H34" s="6">
        <f t="shared" si="0"/>
        <v>49351.730351671358</v>
      </c>
    </row>
    <row r="35" spans="1:8" x14ac:dyDescent="0.25">
      <c r="A35" s="5">
        <v>58441</v>
      </c>
      <c r="B35" s="11">
        <f t="shared" si="1"/>
        <v>-7743.9989327909871</v>
      </c>
      <c r="C35" s="12">
        <f t="shared" si="2"/>
        <v>-57704.072284205977</v>
      </c>
      <c r="D35" s="15">
        <v>0</v>
      </c>
      <c r="E35" s="15">
        <f t="shared" si="3"/>
        <v>-4646.3993596745931</v>
      </c>
      <c r="F35" s="15">
        <f t="shared" si="4"/>
        <v>0</v>
      </c>
      <c r="G35" s="17">
        <f t="shared" si="5"/>
        <v>-3922.2456399231</v>
      </c>
      <c r="H35" s="6">
        <f t="shared" si="0"/>
        <v>53781.826644282875</v>
      </c>
    </row>
    <row r="36" spans="1:8" x14ac:dyDescent="0.25">
      <c r="A36" s="5">
        <v>58807</v>
      </c>
      <c r="B36" s="11">
        <f t="shared" si="1"/>
        <v>-8159.0772755885846</v>
      </c>
      <c r="C36" s="12">
        <f t="shared" si="2"/>
        <v>-67421.159511468111</v>
      </c>
      <c r="D36" s="15">
        <v>0</v>
      </c>
      <c r="E36" s="15">
        <f t="shared" si="3"/>
        <v>-4895.446365353152</v>
      </c>
      <c r="F36" s="15">
        <f t="shared" si="4"/>
        <v>0</v>
      </c>
      <c r="G36" s="17">
        <f t="shared" si="5"/>
        <v>-8923.5926375541749</v>
      </c>
      <c r="H36" s="6">
        <f t="shared" si="0"/>
        <v>58497.566873913936</v>
      </c>
    </row>
    <row r="37" spans="1:8" x14ac:dyDescent="0.25">
      <c r="A37" s="5">
        <v>59172</v>
      </c>
      <c r="B37" s="11">
        <f t="shared" si="1"/>
        <v>-8596.4038175601327</v>
      </c>
      <c r="C37" s="12">
        <f t="shared" si="2"/>
        <v>-77837.934635837883</v>
      </c>
      <c r="D37" s="15">
        <v>0</v>
      </c>
      <c r="E37" s="15">
        <f t="shared" si="3"/>
        <v>-5157.8422905360812</v>
      </c>
      <c r="F37" s="15">
        <f t="shared" si="4"/>
        <v>0</v>
      </c>
      <c r="G37" s="17">
        <f t="shared" si="5"/>
        <v>-14322.37192930422</v>
      </c>
      <c r="H37" s="6">
        <f t="shared" si="0"/>
        <v>63515.562706533659</v>
      </c>
    </row>
    <row r="38" spans="1:8" x14ac:dyDescent="0.25">
      <c r="A38" s="5">
        <v>59537</v>
      </c>
      <c r="B38" s="11">
        <f t="shared" si="1"/>
        <v>-9057.1710621813563</v>
      </c>
      <c r="C38" s="12">
        <f t="shared" si="2"/>
        <v>-88996.729933186856</v>
      </c>
      <c r="D38" s="15">
        <v>0</v>
      </c>
      <c r="E38" s="15">
        <f t="shared" si="3"/>
        <v>-5434.302637308816</v>
      </c>
      <c r="F38" s="15">
        <f t="shared" si="4"/>
        <v>0</v>
      </c>
      <c r="G38" s="17">
        <f t="shared" si="5"/>
        <v>-20143.378608704246</v>
      </c>
      <c r="H38" s="6">
        <f t="shared" si="0"/>
        <v>68853.351324482617</v>
      </c>
    </row>
    <row r="39" spans="1:8" x14ac:dyDescent="0.25">
      <c r="A39" s="5">
        <v>59902</v>
      </c>
      <c r="B39" s="11">
        <f t="shared" si="1"/>
        <v>-9542.6354311142786</v>
      </c>
      <c r="C39" s="12">
        <f t="shared" si="2"/>
        <v>-100942.27707249718</v>
      </c>
      <c r="D39" s="15">
        <v>0</v>
      </c>
      <c r="E39" s="15">
        <f t="shared" si="3"/>
        <v>-5725.5812586685688</v>
      </c>
      <c r="F39" s="15">
        <f t="shared" si="4"/>
        <v>0</v>
      </c>
      <c r="G39" s="17">
        <f t="shared" si="5"/>
        <v>-26412.831089807827</v>
      </c>
      <c r="H39" s="6">
        <f t="shared" si="0"/>
        <v>74529.445982689358</v>
      </c>
    </row>
    <row r="40" spans="1:8" x14ac:dyDescent="0.25">
      <c r="A40" s="5">
        <v>60268</v>
      </c>
      <c r="B40" s="11">
        <f t="shared" si="1"/>
        <v>-10054.120690222006</v>
      </c>
      <c r="C40" s="12">
        <f t="shared" si="2"/>
        <v>-113721.83924367659</v>
      </c>
      <c r="D40" s="15">
        <v>0</v>
      </c>
      <c r="E40" s="15">
        <f t="shared" si="3"/>
        <v>-6032.4724141332044</v>
      </c>
      <c r="F40" s="15">
        <f t="shared" si="4"/>
        <v>0</v>
      </c>
      <c r="G40" s="17">
        <f t="shared" si="5"/>
        <v>-33158.449943365842</v>
      </c>
      <c r="H40" s="6">
        <f t="shared" si="0"/>
        <v>80563.389300310751</v>
      </c>
    </row>
    <row r="41" spans="1:8" x14ac:dyDescent="0.25">
      <c r="A41" s="5">
        <v>60633</v>
      </c>
      <c r="B41" s="11">
        <f t="shared" si="1"/>
        <v>-10593.021559217907</v>
      </c>
      <c r="C41" s="12">
        <f t="shared" si="2"/>
        <v>-127385.35046247374</v>
      </c>
      <c r="D41" s="15">
        <v>0</v>
      </c>
      <c r="E41" s="15">
        <f t="shared" si="3"/>
        <v>-6355.8129355307447</v>
      </c>
      <c r="F41" s="15">
        <f t="shared" si="4"/>
        <v>0</v>
      </c>
      <c r="G41" s="17">
        <f t="shared" si="5"/>
        <v>-40409.541027367464</v>
      </c>
      <c r="H41" s="6">
        <f t="shared" si="0"/>
        <v>86975.809435106275</v>
      </c>
    </row>
    <row r="42" spans="1:8" x14ac:dyDescent="0.25">
      <c r="A42" s="5">
        <v>60998</v>
      </c>
      <c r="B42" s="11">
        <f t="shared" si="1"/>
        <v>-11160.807514791988</v>
      </c>
      <c r="C42" s="12">
        <f t="shared" si="2"/>
        <v>-141985.56243975251</v>
      </c>
      <c r="D42" s="15">
        <v>0</v>
      </c>
      <c r="E42" s="15">
        <f t="shared" si="3"/>
        <v>-6696.4845088751936</v>
      </c>
      <c r="F42" s="15">
        <f t="shared" si="4"/>
        <v>0</v>
      </c>
      <c r="G42" s="17">
        <f t="shared" si="5"/>
        <v>-48197.083143981581</v>
      </c>
      <c r="H42" s="6">
        <f t="shared" si="0"/>
        <v>93788.479295770929</v>
      </c>
    </row>
    <row r="43" spans="1:8" x14ac:dyDescent="0.25">
      <c r="A43" s="5">
        <v>61363</v>
      </c>
      <c r="B43" s="11">
        <f t="shared" si="1"/>
        <v>-11759.02679758484</v>
      </c>
      <c r="C43" s="12">
        <f t="shared" si="2"/>
        <v>-157578.19942321067</v>
      </c>
      <c r="D43" s="15">
        <v>0</v>
      </c>
      <c r="E43" s="15">
        <f t="shared" si="3"/>
        <v>-7055.4160785509048</v>
      </c>
      <c r="F43" s="15">
        <f t="shared" si="4"/>
        <v>0</v>
      </c>
      <c r="G43" s="17">
        <f t="shared" si="5"/>
        <v>-56553.820467419981</v>
      </c>
      <c r="H43" s="6">
        <f t="shared" si="0"/>
        <v>101024.37895579069</v>
      </c>
    </row>
    <row r="44" spans="1:8" x14ac:dyDescent="0.25">
      <c r="A44" s="5">
        <v>61729</v>
      </c>
      <c r="B44" s="11">
        <f t="shared" si="1"/>
        <v>-12389.310633935389</v>
      </c>
      <c r="C44" s="12">
        <f t="shared" si="2"/>
        <v>-174222.12144157273</v>
      </c>
      <c r="D44" s="15">
        <v>0</v>
      </c>
      <c r="E44" s="15">
        <f t="shared" si="3"/>
        <v>-7433.5863803612338</v>
      </c>
      <c r="F44" s="15">
        <f t="shared" si="4"/>
        <v>0</v>
      </c>
      <c r="G44" s="17">
        <f t="shared" si="5"/>
        <v>-65514.360000401546</v>
      </c>
      <c r="H44" s="6">
        <f t="shared" si="0"/>
        <v>108707.76144117118</v>
      </c>
    </row>
    <row r="45" spans="1:8" x14ac:dyDescent="0.25">
      <c r="A45" s="5">
        <v>62094</v>
      </c>
      <c r="B45" s="11">
        <f t="shared" si="1"/>
        <v>-13053.377683914327</v>
      </c>
      <c r="C45" s="12">
        <f t="shared" si="2"/>
        <v>-191979.4964044095</v>
      </c>
      <c r="D45" s="15">
        <v>0</v>
      </c>
      <c r="E45" s="15">
        <f t="shared" si="3"/>
        <v>-7832.0266103485965</v>
      </c>
      <c r="F45" s="15">
        <f t="shared" si="4"/>
        <v>0</v>
      </c>
      <c r="G45" s="17">
        <f t="shared" si="5"/>
        <v>-75115.274330760978</v>
      </c>
      <c r="H45" s="6">
        <f t="shared" si="0"/>
        <v>116864.22207364852</v>
      </c>
    </row>
    <row r="46" spans="1:8" x14ac:dyDescent="0.25">
      <c r="A46" s="5">
        <v>62459</v>
      </c>
      <c r="B46" s="11">
        <f t="shared" si="1"/>
        <v>-13753.038727772137</v>
      </c>
      <c r="C46" s="12">
        <f t="shared" si="2"/>
        <v>-210915.98153510067</v>
      </c>
      <c r="D46" s="15">
        <v>0</v>
      </c>
      <c r="E46" s="15">
        <f t="shared" si="3"/>
        <v>-8251.8232366632819</v>
      </c>
      <c r="F46" s="15">
        <f t="shared" si="4"/>
        <v>0</v>
      </c>
      <c r="G46" s="17">
        <f t="shared" si="5"/>
        <v>-85395.209974354802</v>
      </c>
      <c r="H46" s="6">
        <f t="shared" si="0"/>
        <v>125520.77156074587</v>
      </c>
    </row>
    <row r="47" spans="1:8" x14ac:dyDescent="0.25">
      <c r="A47" s="5">
        <v>62824</v>
      </c>
      <c r="B47" s="11">
        <f t="shared" si="1"/>
        <v>-14490.201603580725</v>
      </c>
      <c r="C47" s="12">
        <f t="shared" si="2"/>
        <v>-231100.91464012911</v>
      </c>
      <c r="D47" s="15">
        <v>0</v>
      </c>
      <c r="E47" s="15">
        <f t="shared" si="3"/>
        <v>-8694.120962148434</v>
      </c>
      <c r="F47" s="15">
        <f t="shared" si="4"/>
        <v>0</v>
      </c>
      <c r="G47" s="17">
        <f t="shared" si="5"/>
        <v>-96395.001605810801</v>
      </c>
      <c r="H47" s="6">
        <f t="shared" si="0"/>
        <v>134705.91303431831</v>
      </c>
    </row>
    <row r="48" spans="1:8" x14ac:dyDescent="0.25">
      <c r="A48" s="5">
        <v>63190</v>
      </c>
      <c r="B48" s="11">
        <f t="shared" si="1"/>
        <v>-15266.876409532653</v>
      </c>
      <c r="C48" s="12">
        <f t="shared" si="2"/>
        <v>-252607.51574494521</v>
      </c>
      <c r="D48" s="15">
        <v>0</v>
      </c>
      <c r="E48" s="15">
        <f t="shared" si="3"/>
        <v>-9160.1258457195909</v>
      </c>
      <c r="F48" s="15">
        <f t="shared" si="4"/>
        <v>0</v>
      </c>
      <c r="G48" s="17">
        <f t="shared" si="5"/>
        <v>-108157.79249488728</v>
      </c>
      <c r="H48" s="6">
        <f t="shared" si="0"/>
        <v>144449.72325005793</v>
      </c>
    </row>
    <row r="49" spans="1:8" x14ac:dyDescent="0.25">
      <c r="A49" s="5">
        <v>63555</v>
      </c>
      <c r="B49" s="11">
        <f t="shared" si="1"/>
        <v>-16085.180985083605</v>
      </c>
      <c r="C49" s="12">
        <f t="shared" si="2"/>
        <v>-275513.09965514235</v>
      </c>
      <c r="D49" s="15">
        <v>0</v>
      </c>
      <c r="E49" s="15">
        <f t="shared" si="3"/>
        <v>-9651.1085910501624</v>
      </c>
      <c r="F49" s="15">
        <f t="shared" si="4"/>
        <v>0</v>
      </c>
      <c r="G49" s="17">
        <f t="shared" si="5"/>
        <v>-120729.16148329938</v>
      </c>
      <c r="H49" s="6">
        <f t="shared" si="0"/>
        <v>154783.93817184295</v>
      </c>
    </row>
    <row r="50" spans="1:8" x14ac:dyDescent="0.25">
      <c r="A50" s="5">
        <v>63920</v>
      </c>
      <c r="B50" s="11">
        <f t="shared" si="1"/>
        <v>-16947.346685884087</v>
      </c>
      <c r="C50" s="12">
        <f t="shared" si="2"/>
        <v>-299899.30003171531</v>
      </c>
      <c r="D50" s="15">
        <v>0</v>
      </c>
      <c r="E50" s="15">
        <f t="shared" si="3"/>
        <v>-10168.408011530451</v>
      </c>
      <c r="F50" s="15">
        <f t="shared" si="4"/>
        <v>0</v>
      </c>
      <c r="G50" s="17">
        <f t="shared" si="5"/>
        <v>-134157.25685487891</v>
      </c>
      <c r="H50" s="6">
        <f t="shared" si="0"/>
        <v>165742.04317683639</v>
      </c>
    </row>
    <row r="51" spans="1:8" x14ac:dyDescent="0.25">
      <c r="A51" s="5">
        <v>64285</v>
      </c>
      <c r="B51" s="11">
        <f t="shared" si="1"/>
        <v>-17855.724468247477</v>
      </c>
      <c r="C51" s="12">
        <f t="shared" si="2"/>
        <v>-325852.30560081912</v>
      </c>
      <c r="D51" s="15">
        <v>0</v>
      </c>
      <c r="E51" s="15">
        <f t="shared" si="3"/>
        <v>-10713.434680948485</v>
      </c>
      <c r="F51" s="15">
        <f t="shared" si="4"/>
        <v>0</v>
      </c>
      <c r="G51" s="17">
        <f t="shared" si="5"/>
        <v>-148492.93747090909</v>
      </c>
      <c r="H51" s="6">
        <f t="shared" si="0"/>
        <v>177359.36812991003</v>
      </c>
    </row>
    <row r="52" spans="1:8" x14ac:dyDescent="0.25">
      <c r="A52" s="5">
        <v>64651</v>
      </c>
      <c r="B52" s="11">
        <f t="shared" si="1"/>
        <v>-18812.791299745542</v>
      </c>
      <c r="C52" s="12">
        <f t="shared" si="2"/>
        <v>-353463.10915178678</v>
      </c>
      <c r="D52" s="15">
        <v>0</v>
      </c>
      <c r="E52" s="15">
        <f t="shared" si="3"/>
        <v>-11287.674779847324</v>
      </c>
      <c r="F52" s="15">
        <f t="shared" si="4"/>
        <v>0</v>
      </c>
      <c r="G52" s="17">
        <f t="shared" si="5"/>
        <v>-163789.92156247093</v>
      </c>
      <c r="H52" s="6">
        <f t="shared" si="0"/>
        <v>189673.18758931584</v>
      </c>
    </row>
    <row r="53" spans="1:8" x14ac:dyDescent="0.25">
      <c r="A53" s="5">
        <v>65016</v>
      </c>
      <c r="B53" s="11">
        <f t="shared" si="1"/>
        <v>-19821.156913411905</v>
      </c>
      <c r="C53" s="12">
        <f t="shared" si="2"/>
        <v>-382827.77001229691</v>
      </c>
      <c r="D53" s="15">
        <v>0</v>
      </c>
      <c r="E53" s="15">
        <f t="shared" si="3"/>
        <v>-11892.694148047141</v>
      </c>
      <c r="F53" s="15">
        <f t="shared" si="4"/>
        <v>0</v>
      </c>
      <c r="G53" s="17">
        <f t="shared" si="5"/>
        <v>-180104.94359270477</v>
      </c>
      <c r="H53" s="6">
        <f t="shared" si="0"/>
        <v>202722.82641959214</v>
      </c>
    </row>
    <row r="54" spans="1:8" x14ac:dyDescent="0.25">
      <c r="A54" s="5">
        <v>65381</v>
      </c>
      <c r="B54" s="11">
        <f t="shared" si="1"/>
        <v>-20883.570923970787</v>
      </c>
      <c r="C54" s="12">
        <f t="shared" si="2"/>
        <v>-414047.69072659966</v>
      </c>
      <c r="D54" s="15">
        <v>0</v>
      </c>
      <c r="E54" s="15">
        <f t="shared" si="3"/>
        <v>-12530.14255438247</v>
      </c>
      <c r="F54" s="15">
        <f t="shared" si="4"/>
        <v>0</v>
      </c>
      <c r="G54" s="17">
        <f t="shared" si="5"/>
        <v>-197497.91962409025</v>
      </c>
      <c r="H54" s="6">
        <f t="shared" si="0"/>
        <v>216549.7711025094</v>
      </c>
    </row>
    <row r="55" spans="1:8" x14ac:dyDescent="0.25">
      <c r="A55" s="5">
        <v>65746</v>
      </c>
      <c r="B55" s="11">
        <f t="shared" si="1"/>
        <v>-22002.930325495621</v>
      </c>
      <c r="C55" s="12">
        <f t="shared" si="2"/>
        <v>-447229.90870171343</v>
      </c>
      <c r="D55" s="15">
        <v>0</v>
      </c>
      <c r="E55" s="15">
        <f t="shared" si="3"/>
        <v>-13201.758195297371</v>
      </c>
      <c r="F55" s="15">
        <f t="shared" si="4"/>
        <v>0</v>
      </c>
      <c r="G55" s="17">
        <f t="shared" si="5"/>
        <v>-216032.12164923805</v>
      </c>
      <c r="H55" s="6">
        <f t="shared" si="0"/>
        <v>231197.78705247538</v>
      </c>
    </row>
    <row r="56" spans="1:8" x14ac:dyDescent="0.25">
      <c r="A56" s="5">
        <v>66112</v>
      </c>
      <c r="B56" s="11">
        <f t="shared" si="1"/>
        <v>-23182.287390942187</v>
      </c>
      <c r="C56" s="12">
        <f t="shared" si="2"/>
        <v>-482487.4036276018</v>
      </c>
      <c r="D56" s="15">
        <v>0</v>
      </c>
      <c r="E56" s="15">
        <f t="shared" si="3"/>
        <v>-13909.37243456531</v>
      </c>
      <c r="F56" s="15">
        <f t="shared" si="4"/>
        <v>0</v>
      </c>
      <c r="G56" s="17">
        <f t="shared" si="5"/>
        <v>-235774.36136833276</v>
      </c>
      <c r="H56" s="6">
        <f t="shared" si="0"/>
        <v>246713.04225926904</v>
      </c>
    </row>
    <row r="57" spans="1:8" x14ac:dyDescent="0.25">
      <c r="A57" s="5">
        <v>66477</v>
      </c>
      <c r="B57" s="11">
        <f t="shared" si="1"/>
        <v>-24424.857995096689</v>
      </c>
      <c r="C57" s="12">
        <f t="shared" si="2"/>
        <v>-519939.42152064369</v>
      </c>
      <c r="D57" s="15">
        <v>0</v>
      </c>
      <c r="E57" s="15">
        <f t="shared" si="3"/>
        <v>-14654.914797058012</v>
      </c>
      <c r="F57" s="15">
        <f t="shared" si="4"/>
        <v>0</v>
      </c>
      <c r="G57" s="17">
        <f t="shared" si="5"/>
        <v>-256795.18392233574</v>
      </c>
      <c r="H57" s="6">
        <f t="shared" si="0"/>
        <v>263144.23759830795</v>
      </c>
    </row>
    <row r="58" spans="1:8" x14ac:dyDescent="0.25">
      <c r="A58" s="5">
        <v>66842</v>
      </c>
      <c r="B58" s="11">
        <f t="shared" si="1"/>
        <v>-25734.030383633872</v>
      </c>
      <c r="C58" s="12">
        <f t="shared" si="2"/>
        <v>-559711.81628533499</v>
      </c>
      <c r="D58" s="15">
        <v>0</v>
      </c>
      <c r="E58" s="15">
        <f t="shared" si="3"/>
        <v>-15440.418230180323</v>
      </c>
      <c r="F58" s="15">
        <f t="shared" si="4"/>
        <v>0</v>
      </c>
      <c r="G58" s="17">
        <f t="shared" si="5"/>
        <v>-279169.07211841911</v>
      </c>
      <c r="H58" s="6">
        <f t="shared" si="0"/>
        <v>280542.74416691589</v>
      </c>
    </row>
    <row r="59" spans="1:8" x14ac:dyDescent="0.25">
      <c r="A59" s="5">
        <v>67207</v>
      </c>
      <c r="B59" s="11">
        <f t="shared" si="1"/>
        <v>-27113.374412196648</v>
      </c>
      <c r="C59" s="12">
        <f t="shared" si="2"/>
        <v>-601937.40973723563</v>
      </c>
      <c r="D59" s="15">
        <v>0</v>
      </c>
      <c r="E59" s="15">
        <f t="shared" si="3"/>
        <v>-16268.02464731799</v>
      </c>
      <c r="F59" s="15">
        <f t="shared" si="4"/>
        <v>0</v>
      </c>
      <c r="G59" s="17">
        <f t="shared" si="5"/>
        <v>-302974.66171293438</v>
      </c>
      <c r="H59" s="6">
        <f t="shared" si="0"/>
        <v>298962.74802430125</v>
      </c>
    </row>
    <row r="60" spans="1:8" x14ac:dyDescent="0.25">
      <c r="A60" s="5">
        <v>67573</v>
      </c>
      <c r="B60" s="11">
        <f t="shared" si="1"/>
        <v>-28566.651280690392</v>
      </c>
      <c r="C60" s="12">
        <f t="shared" si="2"/>
        <v>-646756.37108083139</v>
      </c>
      <c r="D60" s="15">
        <v>0</v>
      </c>
      <c r="E60" s="15">
        <f t="shared" si="3"/>
        <v>-17139.990768414234</v>
      </c>
      <c r="F60" s="15">
        <f t="shared" si="4"/>
        <v>0</v>
      </c>
      <c r="G60" s="17">
        <f t="shared" si="5"/>
        <v>-328294.96834759781</v>
      </c>
      <c r="H60" s="6">
        <f t="shared" si="0"/>
        <v>318461.40273323358</v>
      </c>
    </row>
    <row r="61" spans="1:8" x14ac:dyDescent="0.25">
      <c r="A61" s="5">
        <v>67938</v>
      </c>
      <c r="B61" s="11">
        <f t="shared" si="1"/>
        <v>-30097.823789335398</v>
      </c>
      <c r="C61" s="12">
        <f t="shared" si="2"/>
        <v>-694316.61688934918</v>
      </c>
      <c r="D61" s="15">
        <v>0</v>
      </c>
      <c r="E61" s="15">
        <f t="shared" si="3"/>
        <v>-18058.694273601239</v>
      </c>
      <c r="F61" s="15">
        <f t="shared" si="4"/>
        <v>0</v>
      </c>
      <c r="G61" s="17">
        <f t="shared" si="5"/>
        <v>-355217.62676658417</v>
      </c>
      <c r="H61" s="6">
        <f t="shared" si="0"/>
        <v>339098.99012276501</v>
      </c>
    </row>
    <row r="62" spans="1:8" x14ac:dyDescent="0.25">
      <c r="A62" s="5">
        <v>68303</v>
      </c>
      <c r="B62" s="11">
        <f t="shared" si="1"/>
        <v>-31711.067144443779</v>
      </c>
      <c r="C62" s="12">
        <f t="shared" si="2"/>
        <v>-744774.23268980533</v>
      </c>
      <c r="D62" s="15">
        <v>0</v>
      </c>
      <c r="E62" s="15">
        <f t="shared" si="3"/>
        <v>-19026.640286666268</v>
      </c>
      <c r="F62" s="15">
        <f t="shared" si="4"/>
        <v>0</v>
      </c>
      <c r="G62" s="17">
        <f t="shared" si="5"/>
        <v>-383835.14297594823</v>
      </c>
      <c r="H62" s="6">
        <f t="shared" si="0"/>
        <v>360939.0897138571</v>
      </c>
    </row>
    <row r="63" spans="1:8" x14ac:dyDescent="0.25">
      <c r="A63" s="5">
        <v>68668</v>
      </c>
      <c r="B63" s="11">
        <f t="shared" si="1"/>
        <v>-33410.780343385966</v>
      </c>
      <c r="C63" s="12">
        <f t="shared" si="2"/>
        <v>-798293.91731581604</v>
      </c>
      <c r="D63" s="15">
        <v>0</v>
      </c>
      <c r="E63" s="15">
        <f t="shared" si="3"/>
        <v>-20046.468206031583</v>
      </c>
      <c r="F63" s="15">
        <f t="shared" si="4"/>
        <v>0</v>
      </c>
      <c r="G63" s="17">
        <f t="shared" si="5"/>
        <v>-414245.16004233039</v>
      </c>
      <c r="H63" s="6">
        <f t="shared" si="0"/>
        <v>384048.75727348565</v>
      </c>
    </row>
    <row r="64" spans="1:8" x14ac:dyDescent="0.25">
      <c r="A64" s="5">
        <v>69034</v>
      </c>
      <c r="B64" s="11">
        <f t="shared" si="1"/>
        <v>-35201.598169791454</v>
      </c>
      <c r="C64" s="12">
        <f t="shared" si="2"/>
        <v>-855049.45125313452</v>
      </c>
      <c r="D64" s="15">
        <v>0</v>
      </c>
      <c r="E64" s="15">
        <f t="shared" si="3"/>
        <v>-21120.958901874877</v>
      </c>
      <c r="F64" s="15">
        <f t="shared" si="4"/>
        <v>0</v>
      </c>
      <c r="G64" s="17">
        <f t="shared" si="5"/>
        <v>-446550.73826534819</v>
      </c>
      <c r="H64" s="6">
        <f t="shared" si="0"/>
        <v>408498.71298778633</v>
      </c>
    </row>
    <row r="65" spans="1:8" x14ac:dyDescent="0.25">
      <c r="A65" s="5">
        <v>69399</v>
      </c>
      <c r="B65" s="11">
        <f t="shared" si="1"/>
        <v>-37088.403831692282</v>
      </c>
      <c r="C65" s="12">
        <f t="shared" si="2"/>
        <v>-915224.19026866136</v>
      </c>
      <c r="D65" s="15">
        <v>0</v>
      </c>
      <c r="E65" s="15">
        <f t="shared" si="3"/>
        <v>-22253.042299015371</v>
      </c>
      <c r="F65" s="15">
        <f t="shared" si="4"/>
        <v>0</v>
      </c>
      <c r="G65" s="17">
        <f t="shared" si="5"/>
        <v>-480860.65049752797</v>
      </c>
      <c r="H65" s="6">
        <f t="shared" si="0"/>
        <v>434363.53977113339</v>
      </c>
    </row>
    <row r="66" spans="1:8" x14ac:dyDescent="0.25">
      <c r="A66" s="5">
        <v>69764</v>
      </c>
      <c r="B66" s="11">
        <f t="shared" si="1"/>
        <v>-39076.342277070988</v>
      </c>
      <c r="C66" s="12">
        <f t="shared" si="2"/>
        <v>-979011.58568298607</v>
      </c>
      <c r="D66" s="15">
        <v>0</v>
      </c>
      <c r="E66" s="15">
        <f t="shared" si="3"/>
        <v>-23445.805366242595</v>
      </c>
      <c r="F66" s="15">
        <f t="shared" si="4"/>
        <v>0</v>
      </c>
      <c r="G66" s="17">
        <f t="shared" si="5"/>
        <v>-517289.69342720381</v>
      </c>
      <c r="H66" s="6">
        <f t="shared" si="0"/>
        <v>461721.89225578227</v>
      </c>
    </row>
    <row r="67" spans="1:8" x14ac:dyDescent="0.25">
      <c r="A67" s="5">
        <v>70129</v>
      </c>
      <c r="B67" s="11">
        <f t="shared" si="1"/>
        <v>-41170.834223121994</v>
      </c>
      <c r="C67" s="12">
        <f t="shared" si="2"/>
        <v>-1046615.7327195486</v>
      </c>
      <c r="D67" s="15">
        <v>0</v>
      </c>
      <c r="E67" s="15">
        <f t="shared" si="3"/>
        <v>-24702.500533873201</v>
      </c>
      <c r="F67" s="15">
        <f t="shared" si="4"/>
        <v>0</v>
      </c>
      <c r="G67" s="17">
        <f t="shared" si="5"/>
        <v>-555959.01568361151</v>
      </c>
      <c r="H67" s="6">
        <f t="shared" ref="H67:H92" si="6">G67-C67</f>
        <v>490656.71703593712</v>
      </c>
    </row>
    <row r="68" spans="1:8" x14ac:dyDescent="0.25">
      <c r="A68" s="5">
        <v>70495</v>
      </c>
      <c r="B68" s="11">
        <f t="shared" ref="B68:B92" si="7">B67*(1+$M$4)</f>
        <v>-43377.590937481335</v>
      </c>
      <c r="C68" s="12">
        <f t="shared" ref="C68:C92" si="8">C67*(1+$M$5)+B68</f>
        <v>-1118251.9484404577</v>
      </c>
      <c r="D68" s="15">
        <v>0</v>
      </c>
      <c r="E68" s="15">
        <f t="shared" ref="E68:E92" si="9">E67*(1+$M$4)</f>
        <v>-26026.554562488807</v>
      </c>
      <c r="F68" s="15">
        <f t="shared" ref="F68:F92" si="10">IF(AND(YEAR(A68)&gt;YEAR($A$2),YEAR(A68)&lt;=YEAR($A$2)+10),$M$6*$M$7/10,0)</f>
        <v>0</v>
      </c>
      <c r="G68" s="17">
        <f t="shared" ref="G68:G92" si="11">G67*(1+$M$5)+D68+E68+F68</f>
        <v>-596996.46366955782</v>
      </c>
      <c r="H68" s="6">
        <f t="shared" si="6"/>
        <v>521255.48477089987</v>
      </c>
    </row>
    <row r="69" spans="1:8" x14ac:dyDescent="0.25">
      <c r="A69" s="5">
        <v>70860</v>
      </c>
      <c r="B69" s="11">
        <f t="shared" si="7"/>
        <v>-45702.629811730338</v>
      </c>
      <c r="C69" s="12">
        <f t="shared" si="8"/>
        <v>-1194147.3808600802</v>
      </c>
      <c r="D69" s="15">
        <v>0</v>
      </c>
      <c r="E69" s="15">
        <f t="shared" si="9"/>
        <v>-27421.577887038209</v>
      </c>
      <c r="F69" s="15">
        <f t="shared" si="10"/>
        <v>0</v>
      </c>
      <c r="G69" s="17">
        <f t="shared" si="11"/>
        <v>-640536.94607567403</v>
      </c>
      <c r="H69" s="6">
        <f t="shared" si="6"/>
        <v>553610.43478440621</v>
      </c>
    </row>
    <row r="70" spans="1:8" x14ac:dyDescent="0.25">
      <c r="A70" s="5">
        <v>71225</v>
      </c>
      <c r="B70" s="11">
        <f t="shared" si="7"/>
        <v>-48152.29076963909</v>
      </c>
      <c r="C70" s="12">
        <f t="shared" si="8"/>
        <v>-1274541.6509129414</v>
      </c>
      <c r="D70" s="15">
        <v>0</v>
      </c>
      <c r="E70" s="15">
        <f t="shared" si="9"/>
        <v>-28891.37446178346</v>
      </c>
      <c r="F70" s="15">
        <f t="shared" si="10"/>
        <v>0</v>
      </c>
      <c r="G70" s="17">
        <f t="shared" si="11"/>
        <v>-686722.81808150059</v>
      </c>
      <c r="H70" s="6">
        <f t="shared" si="6"/>
        <v>587818.83283144084</v>
      </c>
    </row>
    <row r="71" spans="1:8" x14ac:dyDescent="0.25">
      <c r="A71" s="5">
        <v>71590</v>
      </c>
      <c r="B71" s="11">
        <f t="shared" si="7"/>
        <v>-50733.253554891751</v>
      </c>
      <c r="C71" s="12">
        <f t="shared" si="8"/>
        <v>-1359687.5290424826</v>
      </c>
      <c r="D71" s="15">
        <v>0</v>
      </c>
      <c r="E71" s="15">
        <f t="shared" si="9"/>
        <v>-30439.952132935057</v>
      </c>
      <c r="F71" s="15">
        <f t="shared" si="10"/>
        <v>0</v>
      </c>
      <c r="G71" s="17">
        <f t="shared" si="11"/>
        <v>-735704.28630263614</v>
      </c>
      <c r="H71" s="6">
        <f t="shared" si="6"/>
        <v>623983.24273984646</v>
      </c>
    </row>
    <row r="72" spans="1:8" x14ac:dyDescent="0.25">
      <c r="A72" s="5">
        <v>71956</v>
      </c>
      <c r="B72" s="11">
        <f t="shared" si="7"/>
        <v>-53452.555945433953</v>
      </c>
      <c r="C72" s="12">
        <f t="shared" si="8"/>
        <v>-1449851.6482720634</v>
      </c>
      <c r="D72" s="15">
        <v>0</v>
      </c>
      <c r="E72" s="15">
        <f t="shared" si="9"/>
        <v>-32071.53356726038</v>
      </c>
      <c r="F72" s="15">
        <f t="shared" si="10"/>
        <v>0</v>
      </c>
      <c r="G72" s="17">
        <f t="shared" si="11"/>
        <v>-787639.83560006763</v>
      </c>
      <c r="H72" s="6">
        <f t="shared" si="6"/>
        <v>662211.81267199572</v>
      </c>
    </row>
    <row r="73" spans="1:8" x14ac:dyDescent="0.25">
      <c r="A73" s="5">
        <v>72321</v>
      </c>
      <c r="B73" s="11">
        <f t="shared" si="7"/>
        <v>-56317.61294410922</v>
      </c>
      <c r="C73" s="12">
        <f t="shared" si="8"/>
        <v>-1545315.2557195181</v>
      </c>
      <c r="D73" s="15">
        <v>0</v>
      </c>
      <c r="E73" s="15">
        <f t="shared" si="9"/>
        <v>-33790.567766465538</v>
      </c>
      <c r="F73" s="15">
        <f t="shared" si="10"/>
        <v>0</v>
      </c>
      <c r="G73" s="17">
        <f t="shared" si="11"/>
        <v>-842696.67892773496</v>
      </c>
      <c r="H73" s="6">
        <f t="shared" si="6"/>
        <v>702618.5767917831</v>
      </c>
    </row>
    <row r="74" spans="1:8" x14ac:dyDescent="0.25">
      <c r="A74" s="5">
        <v>72686</v>
      </c>
      <c r="B74" s="11">
        <f t="shared" si="7"/>
        <v>-59336.236997913482</v>
      </c>
      <c r="C74" s="12">
        <f t="shared" si="8"/>
        <v>-1646375.0046218585</v>
      </c>
      <c r="D74" s="15">
        <v>0</v>
      </c>
      <c r="E74" s="15">
        <f t="shared" si="9"/>
        <v>-35601.742198748092</v>
      </c>
      <c r="F74" s="15">
        <f t="shared" si="10"/>
        <v>0</v>
      </c>
      <c r="G74" s="17">
        <f t="shared" si="11"/>
        <v>-901051.2314575318</v>
      </c>
      <c r="H74" s="6">
        <f t="shared" si="6"/>
        <v>745323.77316432667</v>
      </c>
    </row>
    <row r="75" spans="1:8" x14ac:dyDescent="0.25">
      <c r="A75" s="5">
        <v>73051</v>
      </c>
      <c r="B75" s="11">
        <f t="shared" si="7"/>
        <v>-62516.659301001651</v>
      </c>
      <c r="C75" s="12">
        <f t="shared" si="8"/>
        <v>-1753343.7890476501</v>
      </c>
      <c r="D75" s="15">
        <v>0</v>
      </c>
      <c r="E75" s="15">
        <f t="shared" si="9"/>
        <v>-37509.995580600997</v>
      </c>
      <c r="F75" s="15">
        <f t="shared" si="10"/>
        <v>0</v>
      </c>
      <c r="G75" s="17">
        <f t="shared" si="11"/>
        <v>-962889.61028748611</v>
      </c>
      <c r="H75" s="6">
        <f t="shared" si="6"/>
        <v>790454.17876016395</v>
      </c>
    </row>
    <row r="76" spans="1:8" x14ac:dyDescent="0.25">
      <c r="A76" s="5">
        <v>73416</v>
      </c>
      <c r="B76" s="11">
        <f t="shared" si="7"/>
        <v>-65867.552239535347</v>
      </c>
      <c r="C76" s="12">
        <f t="shared" si="8"/>
        <v>-1866551.6235914719</v>
      </c>
      <c r="D76" s="15">
        <v>0</v>
      </c>
      <c r="E76" s="15">
        <f t="shared" si="9"/>
        <v>-39520.531343721217</v>
      </c>
      <c r="F76" s="15">
        <f t="shared" si="10"/>
        <v>0</v>
      </c>
      <c r="G76" s="17">
        <f t="shared" si="11"/>
        <v>-1028408.1611089694</v>
      </c>
      <c r="H76" s="6">
        <f t="shared" si="6"/>
        <v>838143.46248250257</v>
      </c>
    </row>
    <row r="77" spans="1:8" x14ac:dyDescent="0.25">
      <c r="A77" s="5">
        <v>73781</v>
      </c>
      <c r="B77" s="11">
        <f t="shared" si="7"/>
        <v>-69398.053039574443</v>
      </c>
      <c r="C77" s="12">
        <f t="shared" si="8"/>
        <v>-1986346.570468016</v>
      </c>
      <c r="D77" s="15">
        <v>0</v>
      </c>
      <c r="E77" s="15">
        <f t="shared" si="9"/>
        <v>-41638.83182374468</v>
      </c>
      <c r="F77" s="15">
        <f t="shared" si="10"/>
        <v>0</v>
      </c>
      <c r="G77" s="17">
        <f t="shared" si="11"/>
        <v>-1097814.013282656</v>
      </c>
      <c r="H77" s="6">
        <f t="shared" si="6"/>
        <v>888532.55718536</v>
      </c>
    </row>
    <row r="78" spans="1:8" x14ac:dyDescent="0.25">
      <c r="A78" s="5">
        <v>74146</v>
      </c>
      <c r="B78" s="11">
        <f t="shared" si="7"/>
        <v>-73117.788682495637</v>
      </c>
      <c r="C78" s="12">
        <f t="shared" si="8"/>
        <v>-2113095.7165531479</v>
      </c>
      <c r="D78" s="15">
        <v>0</v>
      </c>
      <c r="E78" s="15">
        <f t="shared" si="9"/>
        <v>-43870.6732094974</v>
      </c>
      <c r="F78" s="15">
        <f t="shared" si="10"/>
        <v>0</v>
      </c>
      <c r="G78" s="17">
        <f t="shared" si="11"/>
        <v>-1171325.6648507852</v>
      </c>
      <c r="H78" s="6">
        <f t="shared" si="6"/>
        <v>941770.05170236272</v>
      </c>
    </row>
    <row r="79" spans="1:8" x14ac:dyDescent="0.25">
      <c r="A79" s="5">
        <v>74511</v>
      </c>
      <c r="B79" s="11">
        <f t="shared" si="7"/>
        <v>-77036.902155877411</v>
      </c>
      <c r="C79" s="12">
        <f t="shared" si="8"/>
        <v>-2247186.2030559601</v>
      </c>
      <c r="D79" s="15">
        <v>0</v>
      </c>
      <c r="E79" s="15">
        <f t="shared" si="9"/>
        <v>-46222.141293526467</v>
      </c>
      <c r="F79" s="15">
        <f t="shared" si="10"/>
        <v>0</v>
      </c>
      <c r="G79" s="17">
        <f t="shared" si="11"/>
        <v>-1249173.5990952826</v>
      </c>
      <c r="H79" s="6">
        <f t="shared" si="6"/>
        <v>998012.60396067752</v>
      </c>
    </row>
    <row r="80" spans="1:8" x14ac:dyDescent="0.25">
      <c r="A80" s="5">
        <v>74877</v>
      </c>
      <c r="B80" s="11">
        <f t="shared" si="7"/>
        <v>-81166.080111432442</v>
      </c>
      <c r="C80" s="12">
        <f t="shared" si="8"/>
        <v>-2389026.310649903</v>
      </c>
      <c r="D80" s="15">
        <v>0</v>
      </c>
      <c r="E80" s="15">
        <f t="shared" si="9"/>
        <v>-48699.648066859489</v>
      </c>
      <c r="F80" s="15">
        <f t="shared" si="10"/>
        <v>0</v>
      </c>
      <c r="G80" s="17">
        <f t="shared" si="11"/>
        <v>-1331600.9343377147</v>
      </c>
      <c r="H80" s="6">
        <f t="shared" si="6"/>
        <v>1057425.3763121883</v>
      </c>
    </row>
    <row r="81" spans="1:8" x14ac:dyDescent="0.25">
      <c r="A81" s="5">
        <v>75242</v>
      </c>
      <c r="B81" s="11">
        <f t="shared" si="7"/>
        <v>-85516.582005405231</v>
      </c>
      <c r="C81" s="12">
        <f t="shared" si="8"/>
        <v>-2539046.6030428554</v>
      </c>
      <c r="D81" s="15">
        <v>0</v>
      </c>
      <c r="E81" s="15">
        <f t="shared" si="9"/>
        <v>-51309.949203243159</v>
      </c>
      <c r="F81" s="15">
        <f t="shared" si="10"/>
        <v>0</v>
      </c>
      <c r="G81" s="17">
        <f t="shared" si="11"/>
        <v>-1418864.1087680762</v>
      </c>
      <c r="H81" s="6">
        <f t="shared" si="6"/>
        <v>1120182.4942747792</v>
      </c>
    </row>
    <row r="82" spans="1:8" x14ac:dyDescent="0.25">
      <c r="A82" s="5">
        <v>75607</v>
      </c>
      <c r="B82" s="11">
        <f t="shared" si="7"/>
        <v>-90100.270800894956</v>
      </c>
      <c r="C82" s="12">
        <f t="shared" si="8"/>
        <v>-2697701.1321259071</v>
      </c>
      <c r="D82" s="15">
        <v>0</v>
      </c>
      <c r="E82" s="15">
        <f t="shared" si="9"/>
        <v>-54060.162480536994</v>
      </c>
      <c r="F82" s="15">
        <f t="shared" si="10"/>
        <v>0</v>
      </c>
      <c r="G82" s="17">
        <f t="shared" si="11"/>
        <v>-1511233.6021853511</v>
      </c>
      <c r="H82" s="6">
        <f t="shared" si="6"/>
        <v>1186467.529940556</v>
      </c>
    </row>
    <row r="83" spans="1:8" x14ac:dyDescent="0.25">
      <c r="A83" s="5">
        <v>75972</v>
      </c>
      <c r="B83" s="11">
        <f t="shared" si="7"/>
        <v>-94929.645315822927</v>
      </c>
      <c r="C83" s="12">
        <f t="shared" si="8"/>
        <v>-2865468.7080091294</v>
      </c>
      <c r="D83" s="15">
        <v>0</v>
      </c>
      <c r="E83" s="15">
        <f t="shared" si="9"/>
        <v>-56957.787189493785</v>
      </c>
      <c r="F83" s="15">
        <f t="shared" si="10"/>
        <v>0</v>
      </c>
      <c r="G83" s="17">
        <f t="shared" si="11"/>
        <v>-1608994.6966338493</v>
      </c>
      <c r="H83" s="6">
        <f t="shared" si="6"/>
        <v>1256474.0113752801</v>
      </c>
    </row>
    <row r="84" spans="1:8" x14ac:dyDescent="0.25">
      <c r="A84" s="5">
        <v>76338</v>
      </c>
      <c r="B84" s="11">
        <f t="shared" si="7"/>
        <v>-100017.87430475105</v>
      </c>
      <c r="C84" s="12">
        <f t="shared" si="8"/>
        <v>-3042854.2374301264</v>
      </c>
      <c r="D84" s="15">
        <v>0</v>
      </c>
      <c r="E84" s="15">
        <f t="shared" si="9"/>
        <v>-60010.724582850657</v>
      </c>
      <c r="F84" s="15">
        <f t="shared" si="10"/>
        <v>0</v>
      </c>
      <c r="G84" s="17">
        <f t="shared" si="11"/>
        <v>-1712448.2780258139</v>
      </c>
      <c r="H84" s="6">
        <f t="shared" si="6"/>
        <v>1330405.9594043125</v>
      </c>
    </row>
    <row r="85" spans="1:8" x14ac:dyDescent="0.25">
      <c r="A85" s="5">
        <v>76703</v>
      </c>
      <c r="B85" s="11">
        <f t="shared" si="7"/>
        <v>-105378.83236748571</v>
      </c>
      <c r="C85" s="12">
        <f t="shared" si="8"/>
        <v>-3230390.1342082252</v>
      </c>
      <c r="D85" s="15">
        <v>0</v>
      </c>
      <c r="E85" s="15">
        <f t="shared" si="9"/>
        <v>-63227.299420491458</v>
      </c>
      <c r="F85" s="15">
        <f t="shared" si="10"/>
        <v>0</v>
      </c>
      <c r="G85" s="17">
        <f t="shared" si="11"/>
        <v>-1821911.6809530023</v>
      </c>
      <c r="H85" s="6">
        <f t="shared" si="6"/>
        <v>1408478.4532552229</v>
      </c>
    </row>
    <row r="86" spans="1:8" x14ac:dyDescent="0.25">
      <c r="A86" s="5">
        <v>77068</v>
      </c>
      <c r="B86" s="11">
        <f t="shared" si="7"/>
        <v>-111027.13778238295</v>
      </c>
      <c r="C86" s="12">
        <f t="shared" si="8"/>
        <v>-3428637.8056142298</v>
      </c>
      <c r="D86" s="15">
        <v>0</v>
      </c>
      <c r="E86" s="15">
        <f t="shared" si="9"/>
        <v>-66616.282669429798</v>
      </c>
      <c r="F86" s="15">
        <f t="shared" si="10"/>
        <v>0</v>
      </c>
      <c r="G86" s="17">
        <f t="shared" si="11"/>
        <v>-1937719.5790081632</v>
      </c>
      <c r="H86" s="6">
        <f t="shared" si="6"/>
        <v>1490918.2266060666</v>
      </c>
    </row>
    <row r="87" spans="1:8" x14ac:dyDescent="0.25">
      <c r="A87" s="5">
        <v>77433</v>
      </c>
      <c r="B87" s="11">
        <f t="shared" si="7"/>
        <v>-116978.19236751868</v>
      </c>
      <c r="C87" s="12">
        <f t="shared" si="8"/>
        <v>-3638189.2187333326</v>
      </c>
      <c r="D87" s="15">
        <v>0</v>
      </c>
      <c r="E87" s="15">
        <f t="shared" si="9"/>
        <v>-70186.915420511243</v>
      </c>
      <c r="F87" s="15">
        <f t="shared" si="10"/>
        <v>0</v>
      </c>
      <c r="G87" s="17">
        <f t="shared" si="11"/>
        <v>-2060224.9230618947</v>
      </c>
      <c r="H87" s="6">
        <f t="shared" si="6"/>
        <v>1577964.2956714379</v>
      </c>
    </row>
    <row r="88" spans="1:8" x14ac:dyDescent="0.25">
      <c r="A88" s="5">
        <v>77799</v>
      </c>
      <c r="B88" s="11">
        <f t="shared" si="7"/>
        <v>-123248.2234784177</v>
      </c>
      <c r="C88" s="12">
        <f t="shared" si="8"/>
        <v>-3859668.5511175501</v>
      </c>
      <c r="D88" s="15">
        <v>0</v>
      </c>
      <c r="E88" s="15">
        <f t="shared" si="9"/>
        <v>-73948.934087050657</v>
      </c>
      <c r="F88" s="15">
        <f t="shared" si="10"/>
        <v>0</v>
      </c>
      <c r="G88" s="17">
        <f t="shared" si="11"/>
        <v>-2189799.9300716161</v>
      </c>
      <c r="H88" s="6">
        <f t="shared" si="6"/>
        <v>1669868.621045934</v>
      </c>
    </row>
    <row r="89" spans="1:8" x14ac:dyDescent="0.25">
      <c r="A89" s="5">
        <v>78164</v>
      </c>
      <c r="B89" s="11">
        <f t="shared" si="7"/>
        <v>-129854.3282568609</v>
      </c>
      <c r="C89" s="12">
        <f t="shared" si="8"/>
        <v>-4093733.9302545846</v>
      </c>
      <c r="D89" s="15">
        <v>0</v>
      </c>
      <c r="E89" s="15">
        <f t="shared" si="9"/>
        <v>-77912.596954116583</v>
      </c>
      <c r="F89" s="15">
        <f t="shared" si="10"/>
        <v>0</v>
      </c>
      <c r="G89" s="17">
        <f t="shared" si="11"/>
        <v>-2326837.1251376662</v>
      </c>
      <c r="H89" s="6">
        <f t="shared" si="6"/>
        <v>1766896.8051169184</v>
      </c>
    </row>
    <row r="90" spans="1:8" x14ac:dyDescent="0.25">
      <c r="A90" s="5">
        <v>78529</v>
      </c>
      <c r="B90" s="11">
        <f t="shared" si="7"/>
        <v>-136814.52025142865</v>
      </c>
      <c r="C90" s="12">
        <f t="shared" si="8"/>
        <v>-4341079.266622887</v>
      </c>
      <c r="D90" s="15">
        <v>0</v>
      </c>
      <c r="E90" s="15">
        <f t="shared" si="9"/>
        <v>-82088.712150857245</v>
      </c>
      <c r="F90" s="15">
        <f t="shared" si="10"/>
        <v>0</v>
      </c>
      <c r="G90" s="17">
        <f t="shared" si="11"/>
        <v>-2471750.4396672403</v>
      </c>
      <c r="H90" s="6">
        <f t="shared" si="6"/>
        <v>1869328.8269556467</v>
      </c>
    </row>
    <row r="91" spans="1:8" x14ac:dyDescent="0.25">
      <c r="A91" s="5">
        <v>78894</v>
      </c>
      <c r="B91" s="11">
        <f t="shared" si="7"/>
        <v>-144147.77853690524</v>
      </c>
      <c r="C91" s="12">
        <f t="shared" si="8"/>
        <v>-4602436.18535861</v>
      </c>
      <c r="D91" s="15">
        <v>0</v>
      </c>
      <c r="E91" s="15">
        <f t="shared" si="9"/>
        <v>-86488.667122143204</v>
      </c>
      <c r="F91" s="15">
        <f t="shared" si="10"/>
        <v>0</v>
      </c>
      <c r="G91" s="17">
        <f t="shared" si="11"/>
        <v>-2624976.3686603988</v>
      </c>
      <c r="H91" s="6">
        <f t="shared" si="6"/>
        <v>1977459.8166982112</v>
      </c>
    </row>
    <row r="92" spans="1:8" x14ac:dyDescent="0.25">
      <c r="A92" s="5">
        <v>79260</v>
      </c>
      <c r="B92" s="11">
        <f t="shared" si="7"/>
        <v>-151874.09946648337</v>
      </c>
      <c r="C92" s="12">
        <f t="shared" si="8"/>
        <v>-4878576.0618297756</v>
      </c>
      <c r="D92" s="15">
        <v>0</v>
      </c>
      <c r="E92" s="15">
        <f t="shared" si="9"/>
        <v>-91124.459679890089</v>
      </c>
      <c r="F92" s="15">
        <f t="shared" si="10"/>
        <v>0</v>
      </c>
      <c r="G92" s="17">
        <f t="shared" si="11"/>
        <v>-2786975.1902941191</v>
      </c>
      <c r="H92" s="6">
        <f t="shared" si="6"/>
        <v>2091600.8715356565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00CE86-47CB-404D-BE7F-C68C6FD55068}">
  <dimension ref="A1:F59"/>
  <sheetViews>
    <sheetView zoomScale="130" zoomScaleNormal="130" workbookViewId="0">
      <selection activeCell="F18" sqref="F18"/>
    </sheetView>
  </sheetViews>
  <sheetFormatPr defaultRowHeight="15.75" x14ac:dyDescent="0.25"/>
  <cols>
    <col min="1" max="1" width="12.42578125" style="23" bestFit="1" customWidth="1"/>
    <col min="2" max="2" width="7.5703125" style="25" bestFit="1" customWidth="1"/>
    <col min="3" max="3" width="10.7109375" style="27" customWidth="1"/>
  </cols>
  <sheetData>
    <row r="1" spans="1:6" x14ac:dyDescent="0.25">
      <c r="A1" s="18" t="s">
        <v>1</v>
      </c>
      <c r="B1" s="24" t="s">
        <v>7</v>
      </c>
      <c r="C1" s="26" t="s">
        <v>8</v>
      </c>
    </row>
    <row r="2" spans="1:6" x14ac:dyDescent="0.25">
      <c r="A2" s="19">
        <v>40086</v>
      </c>
      <c r="B2" s="20">
        <v>68.322357142857143</v>
      </c>
    </row>
    <row r="3" spans="1:6" x14ac:dyDescent="0.25">
      <c r="A3" s="21">
        <v>40178</v>
      </c>
      <c r="B3" s="20">
        <v>67.477199999999996</v>
      </c>
      <c r="C3" s="27">
        <f>B3/B2-1</f>
        <v>-1.2370140290827281E-2</v>
      </c>
      <c r="E3" s="2">
        <v>0</v>
      </c>
      <c r="F3" s="27">
        <f>MIN(C:C)</f>
        <v>-0.50387545544882406</v>
      </c>
    </row>
    <row r="4" spans="1:6" x14ac:dyDescent="0.25">
      <c r="A4" s="19">
        <v>40268</v>
      </c>
      <c r="B4" s="20">
        <v>69.3390741504451</v>
      </c>
      <c r="C4" s="27">
        <f t="shared" ref="C4:C59" si="0">B4/B3-1</f>
        <v>2.759264092827074E-2</v>
      </c>
      <c r="E4" s="2">
        <v>0.1</v>
      </c>
      <c r="F4" s="27">
        <f t="shared" ref="F4:F12" si="1">_xlfn.PERCENTILE.EXC(C:C,E4)</f>
        <v>-7.4869841853006561E-2</v>
      </c>
    </row>
    <row r="5" spans="1:6" x14ac:dyDescent="0.25">
      <c r="A5" s="21">
        <v>40359</v>
      </c>
      <c r="B5" s="20">
        <v>71.8065</v>
      </c>
      <c r="C5" s="27">
        <f t="shared" si="0"/>
        <v>3.5584926389431226E-2</v>
      </c>
      <c r="E5" s="2">
        <v>0.2</v>
      </c>
      <c r="F5" s="27">
        <f t="shared" si="1"/>
        <v>-3.8735649385099456E-2</v>
      </c>
    </row>
    <row r="6" spans="1:6" x14ac:dyDescent="0.25">
      <c r="A6" s="19">
        <v>40451</v>
      </c>
      <c r="B6" s="20">
        <v>74.125100000000003</v>
      </c>
      <c r="C6" s="27">
        <f t="shared" si="0"/>
        <v>3.2289555959418736E-2</v>
      </c>
      <c r="E6" s="2">
        <v>0.3</v>
      </c>
      <c r="F6" s="27">
        <f t="shared" si="1"/>
        <v>-1.1296669950688081E-2</v>
      </c>
    </row>
    <row r="7" spans="1:6" x14ac:dyDescent="0.25">
      <c r="A7" s="21">
        <v>40543</v>
      </c>
      <c r="B7" s="20">
        <v>74.073700000000002</v>
      </c>
      <c r="C7" s="27">
        <f t="shared" si="0"/>
        <v>-6.9342233602387449E-4</v>
      </c>
      <c r="E7" s="2">
        <v>0.4</v>
      </c>
      <c r="F7" s="27">
        <f t="shared" si="1"/>
        <v>2.0501544275382194E-3</v>
      </c>
    </row>
    <row r="8" spans="1:6" x14ac:dyDescent="0.25">
      <c r="A8" s="19">
        <v>40633</v>
      </c>
      <c r="B8" s="20">
        <v>74.995280000000008</v>
      </c>
      <c r="C8" s="27">
        <f t="shared" si="0"/>
        <v>1.2441392829033893E-2</v>
      </c>
      <c r="E8" s="2">
        <v>0.5</v>
      </c>
      <c r="F8" s="27">
        <f t="shared" si="1"/>
        <v>1.7883728476398408E-2</v>
      </c>
    </row>
    <row r="9" spans="1:6" x14ac:dyDescent="0.25">
      <c r="A9" s="21">
        <v>40724</v>
      </c>
      <c r="B9" s="20">
        <v>76.518799999999999</v>
      </c>
      <c r="C9" s="27">
        <f t="shared" si="0"/>
        <v>2.0314878483019161E-2</v>
      </c>
      <c r="E9" s="2">
        <v>0.6</v>
      </c>
      <c r="F9" s="27">
        <f t="shared" si="1"/>
        <v>2.7155582413399899E-2</v>
      </c>
    </row>
    <row r="10" spans="1:6" x14ac:dyDescent="0.25">
      <c r="A10" s="19">
        <v>40816</v>
      </c>
      <c r="B10" s="20">
        <v>79.698700000000002</v>
      </c>
      <c r="C10" s="27">
        <f t="shared" si="0"/>
        <v>4.1557107534357707E-2</v>
      </c>
      <c r="E10" s="2">
        <v>0.7</v>
      </c>
      <c r="F10" s="27">
        <f t="shared" si="1"/>
        <v>3.7316596246566455E-2</v>
      </c>
    </row>
    <row r="11" spans="1:6" x14ac:dyDescent="0.25">
      <c r="A11" s="21">
        <v>40908</v>
      </c>
      <c r="B11" s="20">
        <v>84.07307999999999</v>
      </c>
      <c r="C11" s="27">
        <f t="shared" si="0"/>
        <v>5.4886466153149183E-2</v>
      </c>
      <c r="E11" s="2">
        <v>0.8</v>
      </c>
      <c r="F11" s="27">
        <f t="shared" si="1"/>
        <v>5.1244975198941153E-2</v>
      </c>
    </row>
    <row r="12" spans="1:6" x14ac:dyDescent="0.25">
      <c r="A12" s="19">
        <v>40999</v>
      </c>
      <c r="B12" s="20">
        <v>86.378600000000006</v>
      </c>
      <c r="C12" s="27">
        <f t="shared" si="0"/>
        <v>2.7422808822990863E-2</v>
      </c>
      <c r="E12" s="2">
        <v>0.9</v>
      </c>
      <c r="F12" s="27">
        <f t="shared" si="1"/>
        <v>0.11990303496054792</v>
      </c>
    </row>
    <row r="13" spans="1:6" x14ac:dyDescent="0.25">
      <c r="A13" s="21">
        <v>41090</v>
      </c>
      <c r="B13" s="20">
        <v>87.923371428571429</v>
      </c>
      <c r="C13" s="27">
        <f t="shared" si="0"/>
        <v>1.7883728476398408E-2</v>
      </c>
      <c r="E13" s="2">
        <v>1</v>
      </c>
      <c r="F13" s="27">
        <f>MAX(C:C)</f>
        <v>0.4178626742385132</v>
      </c>
    </row>
    <row r="14" spans="1:6" x14ac:dyDescent="0.25">
      <c r="A14" s="19">
        <v>41182</v>
      </c>
      <c r="B14" s="20">
        <v>90.217000000000013</v>
      </c>
      <c r="C14" s="27">
        <f t="shared" si="0"/>
        <v>2.6086676775036066E-2</v>
      </c>
    </row>
    <row r="15" spans="1:6" x14ac:dyDescent="0.25">
      <c r="A15" s="21">
        <v>41274</v>
      </c>
      <c r="B15" s="20">
        <v>91.242922520000008</v>
      </c>
      <c r="C15" s="27">
        <f t="shared" si="0"/>
        <v>1.1371720629149706E-2</v>
      </c>
      <c r="E15" t="s">
        <v>9</v>
      </c>
      <c r="F15" s="28">
        <f>AVERAGE(C:C)</f>
        <v>1.3138850086847032E-2</v>
      </c>
    </row>
    <row r="16" spans="1:6" x14ac:dyDescent="0.25">
      <c r="A16" s="19">
        <v>41364</v>
      </c>
      <c r="B16" s="20">
        <v>92.780870151310353</v>
      </c>
      <c r="C16" s="27">
        <f t="shared" si="0"/>
        <v>1.6855527955861316E-2</v>
      </c>
    </row>
    <row r="17" spans="1:6" x14ac:dyDescent="0.25">
      <c r="A17" s="21">
        <v>41455</v>
      </c>
      <c r="B17" s="20">
        <v>88.928899999999999</v>
      </c>
      <c r="C17" s="27">
        <f t="shared" si="0"/>
        <v>-4.1516857354629511E-2</v>
      </c>
    </row>
    <row r="18" spans="1:6" x14ac:dyDescent="0.25">
      <c r="A18" s="19">
        <v>41547</v>
      </c>
      <c r="B18" s="20">
        <v>88.399699999999996</v>
      </c>
      <c r="C18" s="27">
        <f t="shared" si="0"/>
        <v>-5.9508213865234749E-3</v>
      </c>
      <c r="F18" s="27">
        <f>(1+F15)^4-1</f>
        <v>5.3600279044181187E-2</v>
      </c>
    </row>
    <row r="19" spans="1:6" x14ac:dyDescent="0.25">
      <c r="A19" s="21">
        <v>41639</v>
      </c>
      <c r="B19" s="20">
        <v>86.227900000000005</v>
      </c>
      <c r="C19" s="27">
        <f t="shared" si="0"/>
        <v>-2.4567956678585912E-2</v>
      </c>
    </row>
    <row r="20" spans="1:6" x14ac:dyDescent="0.25">
      <c r="A20" s="19">
        <v>41729</v>
      </c>
      <c r="B20" s="20">
        <v>86.274699999999996</v>
      </c>
      <c r="C20" s="27">
        <f t="shared" si="0"/>
        <v>5.427477649344592E-4</v>
      </c>
    </row>
    <row r="21" spans="1:6" x14ac:dyDescent="0.25">
      <c r="A21" s="21">
        <v>41820</v>
      </c>
      <c r="B21" s="20">
        <v>83.006077440000013</v>
      </c>
      <c r="C21" s="27">
        <f t="shared" si="0"/>
        <v>-3.7886223423552745E-2</v>
      </c>
    </row>
    <row r="22" spans="1:6" x14ac:dyDescent="0.25">
      <c r="A22" s="19">
        <v>41912</v>
      </c>
      <c r="B22" s="20">
        <v>77.762634370000001</v>
      </c>
      <c r="C22" s="27">
        <f t="shared" si="0"/>
        <v>-6.316938749202039E-2</v>
      </c>
    </row>
    <row r="23" spans="1:6" x14ac:dyDescent="0.25">
      <c r="A23" s="21">
        <v>42004</v>
      </c>
      <c r="B23" s="20">
        <v>81.995638018214009</v>
      </c>
      <c r="C23" s="27">
        <f t="shared" si="0"/>
        <v>5.4434931153091837E-2</v>
      </c>
    </row>
    <row r="24" spans="1:6" x14ac:dyDescent="0.25">
      <c r="A24" s="19">
        <v>42094</v>
      </c>
      <c r="B24" s="20">
        <v>81.73</v>
      </c>
      <c r="C24" s="27">
        <f t="shared" si="0"/>
        <v>-3.2396603604084584E-3</v>
      </c>
    </row>
    <row r="25" spans="1:6" x14ac:dyDescent="0.25">
      <c r="A25" s="21">
        <v>42185</v>
      </c>
      <c r="B25" s="20">
        <v>78.460000000000008</v>
      </c>
      <c r="C25" s="27">
        <f t="shared" si="0"/>
        <v>-4.0009788327419527E-2</v>
      </c>
    </row>
    <row r="26" spans="1:6" x14ac:dyDescent="0.25">
      <c r="A26" s="19">
        <v>42277</v>
      </c>
      <c r="B26" s="20">
        <v>77.7</v>
      </c>
      <c r="C26" s="27">
        <f t="shared" si="0"/>
        <v>-9.6864644404792699E-3</v>
      </c>
    </row>
    <row r="27" spans="1:6" x14ac:dyDescent="0.25">
      <c r="A27" s="21">
        <v>42369</v>
      </c>
      <c r="B27" s="20">
        <v>79.59</v>
      </c>
      <c r="C27" s="27">
        <f t="shared" si="0"/>
        <v>2.4324324324324298E-2</v>
      </c>
    </row>
    <row r="28" spans="1:6" x14ac:dyDescent="0.25">
      <c r="A28" s="19">
        <v>42460</v>
      </c>
      <c r="B28" s="20">
        <v>76.932187497142849</v>
      </c>
      <c r="C28" s="27">
        <f t="shared" si="0"/>
        <v>-3.3393799508193878E-2</v>
      </c>
    </row>
    <row r="29" spans="1:6" x14ac:dyDescent="0.25">
      <c r="A29" s="21">
        <v>42551</v>
      </c>
      <c r="B29" s="20">
        <v>69.38294384428572</v>
      </c>
      <c r="C29" s="27">
        <f t="shared" si="0"/>
        <v>-9.8128545391192645E-2</v>
      </c>
    </row>
    <row r="30" spans="1:6" x14ac:dyDescent="0.25">
      <c r="A30" s="19">
        <v>42643</v>
      </c>
      <c r="B30" s="20">
        <v>70.7</v>
      </c>
      <c r="C30" s="27">
        <f t="shared" si="0"/>
        <v>1.8982419637167958E-2</v>
      </c>
    </row>
    <row r="31" spans="1:6" x14ac:dyDescent="0.25">
      <c r="A31" s="21">
        <v>42735</v>
      </c>
      <c r="B31" s="20">
        <v>71.910000000000011</v>
      </c>
      <c r="C31" s="27">
        <f t="shared" si="0"/>
        <v>1.7114568599717161E-2</v>
      </c>
    </row>
    <row r="32" spans="1:6" x14ac:dyDescent="0.25">
      <c r="A32" s="19">
        <v>42825</v>
      </c>
      <c r="B32" s="20">
        <v>75.264498414285725</v>
      </c>
      <c r="C32" s="27">
        <f t="shared" si="0"/>
        <v>4.6648566462045737E-2</v>
      </c>
    </row>
    <row r="33" spans="1:3" x14ac:dyDescent="0.25">
      <c r="A33" s="21">
        <v>42916</v>
      </c>
      <c r="B33" s="20">
        <v>73.229481234285714</v>
      </c>
      <c r="C33" s="27">
        <f t="shared" si="0"/>
        <v>-2.7038208223995164E-2</v>
      </c>
    </row>
    <row r="34" spans="1:3" x14ac:dyDescent="0.25">
      <c r="A34" s="19">
        <v>43008</v>
      </c>
      <c r="B34" s="20">
        <v>71.076399999999992</v>
      </c>
      <c r="C34" s="27">
        <f t="shared" si="0"/>
        <v>-2.9401836500757006E-2</v>
      </c>
    </row>
    <row r="35" spans="1:3" x14ac:dyDescent="0.25">
      <c r="A35" s="21">
        <v>43100</v>
      </c>
      <c r="B35" s="20">
        <v>73.05</v>
      </c>
      <c r="C35" s="27">
        <f t="shared" si="0"/>
        <v>2.7767303915223751E-2</v>
      </c>
    </row>
    <row r="36" spans="1:3" x14ac:dyDescent="0.25">
      <c r="A36" s="19">
        <v>43190</v>
      </c>
      <c r="B36" s="20">
        <v>76.69</v>
      </c>
      <c r="C36" s="27">
        <f t="shared" si="0"/>
        <v>4.9828884325804346E-2</v>
      </c>
    </row>
    <row r="37" spans="1:3" x14ac:dyDescent="0.25">
      <c r="A37" s="21">
        <v>43281</v>
      </c>
      <c r="B37" s="20">
        <v>72.320836897714287</v>
      </c>
      <c r="C37" s="27">
        <f t="shared" si="0"/>
        <v>-5.6971744716204364E-2</v>
      </c>
    </row>
    <row r="38" spans="1:3" x14ac:dyDescent="0.25">
      <c r="A38" s="19">
        <v>43373</v>
      </c>
      <c r="B38" s="20">
        <v>78.28</v>
      </c>
      <c r="C38" s="27">
        <f t="shared" si="0"/>
        <v>8.2398978744036899E-2</v>
      </c>
    </row>
    <row r="39" spans="1:3" x14ac:dyDescent="0.25">
      <c r="A39" s="21">
        <v>43465</v>
      </c>
      <c r="B39" s="20">
        <v>83.0655</v>
      </c>
      <c r="C39" s="27">
        <f t="shared" si="0"/>
        <v>6.1133111905978588E-2</v>
      </c>
    </row>
    <row r="40" spans="1:3" x14ac:dyDescent="0.25">
      <c r="A40" s="19">
        <v>43555</v>
      </c>
      <c r="B40" s="20">
        <v>84.950500000000005</v>
      </c>
      <c r="C40" s="27">
        <f t="shared" si="0"/>
        <v>2.269293509339021E-2</v>
      </c>
    </row>
    <row r="41" spans="1:3" x14ac:dyDescent="0.25">
      <c r="A41" s="21">
        <v>43646</v>
      </c>
      <c r="B41" s="20">
        <v>76.505500000000012</v>
      </c>
      <c r="C41" s="27">
        <f t="shared" si="0"/>
        <v>-9.9410833367666984E-2</v>
      </c>
    </row>
    <row r="42" spans="1:3" x14ac:dyDescent="0.25">
      <c r="A42" s="19">
        <v>43738</v>
      </c>
      <c r="B42" s="20">
        <v>71.222399999999993</v>
      </c>
      <c r="C42" s="27">
        <f t="shared" si="0"/>
        <v>-6.9055165968460064E-2</v>
      </c>
    </row>
    <row r="43" spans="1:3" x14ac:dyDescent="0.25">
      <c r="A43" s="21">
        <v>43830</v>
      </c>
      <c r="B43" s="20">
        <v>73.962400000000002</v>
      </c>
      <c r="C43" s="27">
        <f t="shared" si="0"/>
        <v>3.8471042817989964E-2</v>
      </c>
    </row>
    <row r="44" spans="1:3" x14ac:dyDescent="0.25">
      <c r="A44" s="19">
        <v>43921</v>
      </c>
      <c r="B44" s="20">
        <v>74.56</v>
      </c>
      <c r="C44" s="27">
        <f t="shared" si="0"/>
        <v>8.079781077953152E-3</v>
      </c>
    </row>
    <row r="45" spans="1:3" x14ac:dyDescent="0.25">
      <c r="A45" s="21">
        <v>44012</v>
      </c>
      <c r="B45" s="20">
        <v>64.539999999999992</v>
      </c>
      <c r="C45" s="27">
        <f t="shared" si="0"/>
        <v>-0.13438841201716756</v>
      </c>
    </row>
    <row r="46" spans="1:3" x14ac:dyDescent="0.25">
      <c r="A46" s="19">
        <v>44104</v>
      </c>
      <c r="B46" s="20">
        <v>60.220000000000006</v>
      </c>
      <c r="C46" s="27">
        <f t="shared" si="0"/>
        <v>-6.6935233963433372E-2</v>
      </c>
    </row>
    <row r="47" spans="1:3" x14ac:dyDescent="0.25">
      <c r="A47" s="21">
        <v>44196</v>
      </c>
      <c r="B47" s="20">
        <v>67.08</v>
      </c>
      <c r="C47" s="27">
        <f t="shared" si="0"/>
        <v>0.11391564264363985</v>
      </c>
    </row>
    <row r="48" spans="1:3" x14ac:dyDescent="0.25">
      <c r="A48" s="19">
        <v>44286</v>
      </c>
      <c r="B48" s="20">
        <v>70.66</v>
      </c>
      <c r="C48" s="27">
        <f t="shared" si="0"/>
        <v>5.3369111508646316E-2</v>
      </c>
    </row>
    <row r="49" spans="1:3" x14ac:dyDescent="0.25">
      <c r="A49" s="21">
        <v>44377</v>
      </c>
      <c r="B49" s="20">
        <v>73.42</v>
      </c>
      <c r="C49" s="27">
        <f t="shared" si="0"/>
        <v>3.9060288706481927E-2</v>
      </c>
    </row>
    <row r="50" spans="1:3" x14ac:dyDescent="0.25">
      <c r="A50" s="19">
        <v>44469</v>
      </c>
      <c r="B50" s="20">
        <v>84.67</v>
      </c>
      <c r="C50" s="27">
        <f t="shared" si="0"/>
        <v>0.15322800326886399</v>
      </c>
    </row>
    <row r="51" spans="1:3" x14ac:dyDescent="0.25">
      <c r="A51" s="21">
        <v>44561</v>
      </c>
      <c r="B51" s="20">
        <v>96.85</v>
      </c>
      <c r="C51" s="27">
        <f t="shared" si="0"/>
        <v>0.1438526042281798</v>
      </c>
    </row>
    <row r="52" spans="1:3" x14ac:dyDescent="0.25">
      <c r="A52" s="19">
        <v>44651</v>
      </c>
      <c r="B52" s="20">
        <v>137.32</v>
      </c>
      <c r="C52" s="27">
        <f t="shared" si="0"/>
        <v>0.4178626742385132</v>
      </c>
    </row>
    <row r="53" spans="1:3" x14ac:dyDescent="0.25">
      <c r="A53" s="21">
        <v>44742</v>
      </c>
      <c r="B53" s="20">
        <v>123.62</v>
      </c>
      <c r="C53" s="27">
        <f t="shared" si="0"/>
        <v>-9.976696766676374E-2</v>
      </c>
    </row>
    <row r="54" spans="1:3" x14ac:dyDescent="0.25">
      <c r="A54" s="19">
        <v>44834</v>
      </c>
      <c r="B54" s="20">
        <v>123.62000000000002</v>
      </c>
      <c r="C54" s="27">
        <f t="shared" si="0"/>
        <v>0</v>
      </c>
    </row>
    <row r="55" spans="1:3" x14ac:dyDescent="0.25">
      <c r="A55" s="22">
        <v>44926</v>
      </c>
      <c r="B55" s="20">
        <v>150.94999999999999</v>
      </c>
      <c r="C55" s="27">
        <f t="shared" si="0"/>
        <v>0.22108073127325656</v>
      </c>
    </row>
    <row r="56" spans="1:3" x14ac:dyDescent="0.25">
      <c r="A56" s="22">
        <v>45016</v>
      </c>
      <c r="B56" s="20">
        <v>74.89</v>
      </c>
      <c r="C56" s="27">
        <f t="shared" si="0"/>
        <v>-0.50387545544882406</v>
      </c>
    </row>
    <row r="57" spans="1:3" x14ac:dyDescent="0.25">
      <c r="A57" s="22">
        <v>45107</v>
      </c>
      <c r="B57" s="20">
        <v>90.39</v>
      </c>
      <c r="C57" s="27">
        <f t="shared" si="0"/>
        <v>0.20697022299372403</v>
      </c>
    </row>
    <row r="58" spans="1:3" x14ac:dyDescent="0.25">
      <c r="A58" s="22">
        <v>45199</v>
      </c>
      <c r="B58" s="20">
        <v>94.78</v>
      </c>
      <c r="C58" s="27">
        <f t="shared" si="0"/>
        <v>4.8567319393738151E-2</v>
      </c>
    </row>
    <row r="59" spans="1:3" x14ac:dyDescent="0.25">
      <c r="A59" s="22">
        <v>45291</v>
      </c>
      <c r="B59" s="20">
        <v>97.79</v>
      </c>
      <c r="C59" s="27">
        <f t="shared" si="0"/>
        <v>3.1757754800590954E-2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Prezzi gas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Coletti Paolo</dc:creator>
  <cp:lastModifiedBy>Coletti Paolo</cp:lastModifiedBy>
  <dcterms:created xsi:type="dcterms:W3CDTF">2026-04-25T09:15:48Z</dcterms:created>
  <dcterms:modified xsi:type="dcterms:W3CDTF">2026-05-18T08:51:52Z</dcterms:modified>
</cp:coreProperties>
</file>