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olo\Documents\unibz\lectures\FTA\"/>
    </mc:Choice>
  </mc:AlternateContent>
  <xr:revisionPtr revIDLastSave="0" documentId="13_ncr:1_{A5808FA6-BFDD-477C-B60C-1FB18C5C530E}" xr6:coauthVersionLast="47" xr6:coauthVersionMax="47" xr10:uidLastSave="{00000000-0000-0000-0000-000000000000}"/>
  <bookViews>
    <workbookView xWindow="-120" yWindow="-120" windowWidth="29040" windowHeight="15840" activeTab="4" xr2:uid="{483DB5F6-EDBE-465B-B0AA-FD7C91775137}"/>
  </bookViews>
  <sheets>
    <sheet name="VAN-TIR" sheetId="1" r:id="rId1"/>
    <sheet name="Investimenti" sheetId="2" r:id="rId2"/>
    <sheet name="Obbligazioni" sheetId="3" r:id="rId3"/>
    <sheet name="Rendimento obbligazioni" sheetId="4" r:id="rId4"/>
    <sheet name="Calcolo rendimenti trading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6" l="1"/>
  <c r="K2" i="6"/>
  <c r="G3" i="6"/>
  <c r="G2" i="6"/>
  <c r="M3" i="6"/>
  <c r="H2" i="6"/>
  <c r="L2" i="6"/>
  <c r="H3" i="6"/>
  <c r="L3" i="6"/>
  <c r="C16" i="4"/>
  <c r="B14" i="4"/>
  <c r="E9" i="4"/>
  <c r="C6" i="4"/>
  <c r="B4" i="4"/>
  <c r="E1" i="4"/>
  <c r="B11" i="3"/>
  <c r="F2" i="3"/>
  <c r="A6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3" i="1"/>
  <c r="E4" i="1"/>
  <c r="E5" i="1"/>
  <c r="E6" i="1"/>
  <c r="E7" i="1"/>
  <c r="E8" i="1"/>
  <c r="E9" i="1"/>
  <c r="E10" i="1"/>
  <c r="E11" i="1"/>
  <c r="E2" i="1"/>
  <c r="N3" i="6" l="1"/>
  <c r="P3" i="6" s="1"/>
  <c r="O3" i="6"/>
  <c r="M2" i="6"/>
  <c r="N2" i="6" l="1"/>
  <c r="P2" i="6" s="1"/>
  <c r="O2" i="6"/>
</calcChain>
</file>

<file path=xl/sharedStrings.xml><?xml version="1.0" encoding="utf-8"?>
<sst xmlns="http://schemas.openxmlformats.org/spreadsheetml/2006/main" count="135" uniqueCount="112">
  <si>
    <t>i</t>
  </si>
  <si>
    <t>VAN</t>
  </si>
  <si>
    <t>strumento</t>
  </si>
  <si>
    <t>volatilità</t>
  </si>
  <si>
    <t>tempo</t>
  </si>
  <si>
    <t>tassazione italiana</t>
  </si>
  <si>
    <t>conto corrente</t>
  </si>
  <si>
    <t>rendimento nel 2021</t>
  </si>
  <si>
    <t>leggermente negativo</t>
  </si>
  <si>
    <t>nulla</t>
  </si>
  <si>
    <t>nullo, fallimento della banca sopra 100k</t>
  </si>
  <si>
    <t>indifferente, lasciare solo operazioni correnti</t>
  </si>
  <si>
    <t>26% sugli interessi se positivi; 35€ annui se giacenza media &gt; 5k</t>
  </si>
  <si>
    <t>conto deposito</t>
  </si>
  <si>
    <t>0.5%-1%</t>
  </si>
  <si>
    <t>nulla, ma tasso ogni tanto cambia</t>
  </si>
  <si>
    <t>indifferente se non vincolati, altrimenti 1 anno</t>
  </si>
  <si>
    <t>26% sugli interessi; 0.2% su quanto depositato nel momento dell'estratto conto</t>
  </si>
  <si>
    <t>criptovalute</t>
  </si>
  <si>
    <t>tra -5% e +5%, in media 0%</t>
  </si>
  <si>
    <t>tra -100% e +5000%, medio +100%</t>
  </si>
  <si>
    <t>bassa</t>
  </si>
  <si>
    <t>liquidabilità</t>
  </si>
  <si>
    <t>immediata se la banca è aperta</t>
  </si>
  <si>
    <t>immediata se la banca è aperta o a scadere del vincolo</t>
  </si>
  <si>
    <t>valute famose</t>
  </si>
  <si>
    <t>1 giorno di mercato</t>
  </si>
  <si>
    <t>enorme</t>
  </si>
  <si>
    <t>3 giorni</t>
  </si>
  <si>
    <t>quasi nessuno</t>
  </si>
  <si>
    <t>che la criptovaluta si blocchi o sparisca</t>
  </si>
  <si>
    <t>almeno un anno</t>
  </si>
  <si>
    <t>qualche anno se lungo termine, ma possibile qualche giorno</t>
  </si>
  <si>
    <t>vaso di Pandora!</t>
  </si>
  <si>
    <t>obbligazioni</t>
  </si>
  <si>
    <t>--&gt; cedola</t>
  </si>
  <si>
    <t>meno solida</t>
  </si>
  <si>
    <t>cresce</t>
  </si>
  <si>
    <t>più solida</t>
  </si>
  <si>
    <t>cala</t>
  </si>
  <si>
    <t>tassi calano</t>
  </si>
  <si>
    <t>tassi crescono</t>
  </si>
  <si>
    <t>PREZZO</t>
  </si>
  <si>
    <t>non interessa assolutamente nulla se le tenete fino a scadenza</t>
  </si>
  <si>
    <t>6 mesi -&gt; 10 anni, consigliato è 3-5 anni</t>
  </si>
  <si>
    <t>da -0.5% a 1%</t>
  </si>
  <si>
    <t>più ingente tanto più l'obbligazione è lunga</t>
  </si>
  <si>
    <t>quasi nulla, ma in preda alle variazioni di tasso (se t. fisso) e solidità</t>
  </si>
  <si>
    <t>tasso step-up</t>
  </si>
  <si>
    <t>tasso variabile</t>
  </si>
  <si>
    <t>zero coupon</t>
  </si>
  <si>
    <t>SITUAZIONE</t>
  </si>
  <si>
    <t>TIR:</t>
  </si>
  <si>
    <t>Altri tipi di obbligazioni</t>
  </si>
  <si>
    <t>cedola nota ma variabile nel tempo</t>
  </si>
  <si>
    <t>cedola ignota e legata a andamenti economici</t>
  </si>
  <si>
    <t>cedola zero (ovviamente prezzo iniziale &lt; 100)</t>
  </si>
  <si>
    <t>Obbligazione a tasso fisso e annuale</t>
  </si>
  <si>
    <t>giorni cedola maturata</t>
  </si>
  <si>
    <t>&lt;- cedola maturata dal proprietario precedente</t>
  </si>
  <si>
    <t>7% in media</t>
  </si>
  <si>
    <t>alta</t>
  </si>
  <si>
    <t>1 giorno di mercato se azione diffusa</t>
  </si>
  <si>
    <t>azioni quotate</t>
  </si>
  <si>
    <t>fallimento, abbassamento permanente del prezzo</t>
  </si>
  <si>
    <t>consigliato 10 anni</t>
  </si>
  <si>
    <t>da meno infinito a più infinito</t>
  </si>
  <si>
    <t>altissima</t>
  </si>
  <si>
    <t>solitamente massimo 1 anno</t>
  </si>
  <si>
    <t>warrant/opzioni</t>
  </si>
  <si>
    <t>da -100% a alto</t>
  </si>
  <si>
    <t>altri rischi</t>
  </si>
  <si>
    <t>fallimento emittente</t>
  </si>
  <si>
    <t>difficile negli ultimi giorni</t>
  </si>
  <si>
    <t>media</t>
  </si>
  <si>
    <t>ETF azionario</t>
  </si>
  <si>
    <t>ETF obbligazionari</t>
  </si>
  <si>
    <t>in preda alle variazioni di tasso (e non potete tenerlo fino a scadenza perché le obb dentro scadono in tempi diversi!)</t>
  </si>
  <si>
    <t>fallimento emittente in caso di enormi guadagni se a replica sintetica</t>
  </si>
  <si>
    <t>fallimento emittente in caso di grossi guadagno se covered</t>
  </si>
  <si>
    <t>fondi</t>
  </si>
  <si>
    <t>sono identici a ETF ma hanno gestione attiva e costano di più</t>
  </si>
  <si>
    <t>7% per leva in media</t>
  </si>
  <si>
    <t>estrema</t>
  </si>
  <si>
    <t>istantanea</t>
  </si>
  <si>
    <t>se in un giorno cala 100/leva % avete terminato con -100%; fallimento emittente in caso di grossi guadagni</t>
  </si>
  <si>
    <t>breve</t>
  </si>
  <si>
    <t>future/CFD</t>
  </si>
  <si>
    <t>LEVE su azioni</t>
  </si>
  <si>
    <t>26% delle cedole, 26% sulla differenza tra rimborso e prezzo di acquisto; 0.2% su controvalore nel momento dell'estratto conto</t>
  </si>
  <si>
    <t>26% dei dividendi, 26% sulla differenza tra prezzo di vendita e di acquisto; 0.2% su controvalore nel momento dell'estratto conto</t>
  </si>
  <si>
    <t>26% sulla differenza tra prezzo di vendita e di acquisto; 0.2% su controvalore nel momento dell'estratto conto</t>
  </si>
  <si>
    <t>26% sui dividendi (se a distribuzione), 26% sulla differenza tra prezzo di vendita e di acquisto (non compensabile con minusvalenze); 0.2% su controvalore nel momento dell'estratto conto</t>
  </si>
  <si>
    <t>SHORT</t>
  </si>
  <si>
    <t>USD</t>
  </si>
  <si>
    <t>Bitcoin</t>
  </si>
  <si>
    <t>LONG</t>
  </si>
  <si>
    <t>Guadagno netto % su margine</t>
  </si>
  <si>
    <t>Guadagno lordo % su margine</t>
  </si>
  <si>
    <t>Guadagno netto EUR</t>
  </si>
  <si>
    <t>Guadagno lordo EUR</t>
  </si>
  <si>
    <t>Commissione uscita EUR</t>
  </si>
  <si>
    <t>Controvalore EUR</t>
  </si>
  <si>
    <t>Prezzo chiusura</t>
  </si>
  <si>
    <t>Margine usato EUR (stima)</t>
  </si>
  <si>
    <t>Commissione entrata EUR</t>
  </si>
  <si>
    <t>Prezzo entrata</t>
  </si>
  <si>
    <t>Quantità</t>
  </si>
  <si>
    <t>Tipo</t>
  </si>
  <si>
    <t>Controvaluta</t>
  </si>
  <si>
    <t>Strumento</t>
  </si>
  <si>
    <t>Cambio controvaluta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</si>
</sst>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164" fontId="0" fillId="0" borderId="0" xfId="1" applyNumberFormat="1" applyFont="1"/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vertical="center" wrapText="1"/>
    </xf>
    <xf numFmtId="10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quotePrefix="1"/>
    <xf numFmtId="0" fontId="2" fillId="0" borderId="0" xfId="0" applyFont="1"/>
    <xf numFmtId="0" fontId="4" fillId="0" borderId="0" xfId="0" applyFont="1"/>
    <xf numFmtId="1" fontId="0" fillId="0" borderId="0" xfId="0" applyNumberFormat="1"/>
    <xf numFmtId="165" fontId="0" fillId="0" borderId="0" xfId="1" applyNumberFormat="1" applyFont="1"/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'VAN-TIR'!$E$1</c:f>
              <c:strCache>
                <c:ptCount val="1"/>
                <c:pt idx="0">
                  <c:v>VAN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'VAN-TIR'!$D$2:$D$105</c:f>
              <c:numCache>
                <c:formatCode>0.00%</c:formatCode>
                <c:ptCount val="10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</c:numCache>
            </c:numRef>
          </c:xVal>
          <c:yVal>
            <c:numRef>
              <c:f>'VAN-TIR'!$E$2:$E$105</c:f>
              <c:numCache>
                <c:formatCode>General</c:formatCode>
                <c:ptCount val="104"/>
                <c:pt idx="0">
                  <c:v>89.749721310156019</c:v>
                </c:pt>
                <c:pt idx="1">
                  <c:v>79.548808780032687</c:v>
                </c:pt>
                <c:pt idx="2">
                  <c:v>69.39694418295403</c:v>
                </c:pt>
                <c:pt idx="3">
                  <c:v>59.293811863809424</c:v>
                </c:pt>
                <c:pt idx="4">
                  <c:v>49.239098714322154</c:v>
                </c:pt>
                <c:pt idx="5">
                  <c:v>39.232494148568549</c:v>
                </c:pt>
                <c:pt idx="6">
                  <c:v>29.273690078798154</c:v>
                </c:pt>
                <c:pt idx="7">
                  <c:v>19.362380891486282</c:v>
                </c:pt>
                <c:pt idx="8">
                  <c:v>9.4982634236785088</c:v>
                </c:pt>
                <c:pt idx="9">
                  <c:v>-0.31896306042835931</c:v>
                </c:pt>
                <c:pt idx="10">
                  <c:v>-10.089596892626105</c:v>
                </c:pt>
                <c:pt idx="11">
                  <c:v>-19.813934023610727</c:v>
                </c:pt>
                <c:pt idx="12">
                  <c:v>-29.492268045612491</c:v>
                </c:pt>
                <c:pt idx="13">
                  <c:v>-39.124890214814968</c:v>
                </c:pt>
                <c:pt idx="14">
                  <c:v>-48.712089473493506</c:v>
                </c:pt>
                <c:pt idx="15">
                  <c:v>-58.254152471951329</c:v>
                </c:pt>
                <c:pt idx="16">
                  <c:v>-67.751363590177789</c:v>
                </c:pt>
                <c:pt idx="17">
                  <c:v>-77.204004959307895</c:v>
                </c:pt>
                <c:pt idx="18">
                  <c:v>-86.612356482815812</c:v>
                </c:pt>
                <c:pt idx="19">
                  <c:v>-95.976695857513278</c:v>
                </c:pt>
                <c:pt idx="20">
                  <c:v>-105.29729859428016</c:v>
                </c:pt>
                <c:pt idx="21">
                  <c:v>-114.57443803861997</c:v>
                </c:pt>
                <c:pt idx="22">
                  <c:v>-123.80838539093975</c:v>
                </c:pt>
                <c:pt idx="23">
                  <c:v>-132.99940972666309</c:v>
                </c:pt>
                <c:pt idx="24">
                  <c:v>-142.14777801608352</c:v>
                </c:pt>
                <c:pt idx="25">
                  <c:v>-151.25375514404141</c:v>
                </c:pt>
                <c:pt idx="26">
                  <c:v>-160.31760392935121</c:v>
                </c:pt>
                <c:pt idx="27">
                  <c:v>-169.33958514406368</c:v>
                </c:pt>
                <c:pt idx="28">
                  <c:v>-178.31995753247929</c:v>
                </c:pt>
                <c:pt idx="29">
                  <c:v>-187.25897782999255</c:v>
                </c:pt>
                <c:pt idx="30">
                  <c:v>-196.15690078171292</c:v>
                </c:pt>
                <c:pt idx="31">
                  <c:v>-205.01397916090127</c:v>
                </c:pt>
                <c:pt idx="32">
                  <c:v>-213.83046378719655</c:v>
                </c:pt>
                <c:pt idx="33">
                  <c:v>-222.606603544667</c:v>
                </c:pt>
                <c:pt idx="34">
                  <c:v>-231.34264539964261</c:v>
                </c:pt>
                <c:pt idx="35">
                  <c:v>-240.03883441839525</c:v>
                </c:pt>
                <c:pt idx="36">
                  <c:v>-248.6954137845878</c:v>
                </c:pt>
                <c:pt idx="37">
                  <c:v>-257.31262481658359</c:v>
                </c:pt>
                <c:pt idx="38">
                  <c:v>-265.89070698453133</c:v>
                </c:pt>
                <c:pt idx="39">
                  <c:v>-274.42989792730759</c:v>
                </c:pt>
                <c:pt idx="40">
                  <c:v>-282.93043346924424</c:v>
                </c:pt>
                <c:pt idx="41">
                  <c:v>-291.39254763671352</c:v>
                </c:pt>
                <c:pt idx="42">
                  <c:v>-299.81647267451081</c:v>
                </c:pt>
                <c:pt idx="43">
                  <c:v>-308.2024390620918</c:v>
                </c:pt>
                <c:pt idx="44">
                  <c:v>-316.55067552960554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8E-408A-91E4-E3C7F3D6D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440312"/>
        <c:axId val="516441952"/>
      </c:scatterChart>
      <c:valAx>
        <c:axId val="516440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441952"/>
        <c:crosses val="autoZero"/>
        <c:crossBetween val="midCat"/>
      </c:valAx>
      <c:valAx>
        <c:axId val="51644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440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499110</xdr:colOff>
      <xdr:row>1</xdr:row>
      <xdr:rowOff>17145</xdr:rowOff>
    </xdr:from>
    <xdr:to>
      <xdr:col>12</xdr:col>
      <xdr:colOff>194310</xdr:colOff>
      <xdr:row>15</xdr:row>
      <xdr:rowOff>93345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2813B-F6B2-40FB-B03C-959866DF4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D3151-33C4-4EA8-AF07-A2EECC5441E8}">
  <dimension ref="A1:E105"/>
  <sheetViews>
    <sheetView zoomScale="190" zoomScaleNormal="190" workbookViewId="0">
      <selection activeCell="B6" sqref="B6"/>
    </sheetView>
  </sheetViews>
  <sheetFormatPr defaultRowHeight="15" x14ac:dyDescent="0.25"/>
  <cols>
    <col min="1" max="1" width="11.140625" bestFit="1" customWidth="1"/>
  </cols>
  <sheetData>
    <row r="1" spans="1:5" x14ac:dyDescent="0.25">
      <c r="A1" s="1">
        <v>44562</v>
      </c>
      <c r="B1">
        <v>-3000</v>
      </c>
      <c r="D1" t="s">
        <v>0</v>
      </c>
      <c r="E1" t="s">
        <v>1</v>
      </c>
    </row>
    <row r="2" spans="1:5" x14ac:dyDescent="0.25">
      <c r="A2" s="1">
        <v>47200</v>
      </c>
      <c r="B2">
        <v>300</v>
      </c>
      <c r="D2" s="2">
        <v>1E-3</v>
      </c>
      <c r="E2">
        <f>XNPV(D2,$B$1:$B$4,$A$1:$A$4)</f>
        <v>89.749721310156019</v>
      </c>
    </row>
    <row r="3" spans="1:5" x14ac:dyDescent="0.25">
      <c r="A3" s="1">
        <v>45292</v>
      </c>
      <c r="B3">
        <v>300</v>
      </c>
      <c r="D3" s="2">
        <v>2E-3</v>
      </c>
      <c r="E3">
        <f t="shared" ref="E3:E46" si="0">XNPV(D3,$B$1:$B$4,$A$1:$A$4)</f>
        <v>79.548808780032687</v>
      </c>
    </row>
    <row r="4" spans="1:5" x14ac:dyDescent="0.25">
      <c r="A4" s="1">
        <v>45658</v>
      </c>
      <c r="B4">
        <v>2500</v>
      </c>
      <c r="D4" s="2">
        <v>3.0000000000000001E-3</v>
      </c>
      <c r="E4">
        <f t="shared" si="0"/>
        <v>69.39694418295403</v>
      </c>
    </row>
    <row r="5" spans="1:5" x14ac:dyDescent="0.25">
      <c r="D5" s="2">
        <v>4.0000000000000001E-3</v>
      </c>
      <c r="E5">
        <f t="shared" si="0"/>
        <v>59.293811863809424</v>
      </c>
    </row>
    <row r="6" spans="1:5" x14ac:dyDescent="0.25">
      <c r="A6" s="4">
        <f>XIRR(B1:B4,A1:A4)</f>
        <v>9.9674373865127584E-3</v>
      </c>
      <c r="D6" s="2">
        <v>5.0000000000000001E-3</v>
      </c>
      <c r="E6">
        <f t="shared" si="0"/>
        <v>49.239098714322154</v>
      </c>
    </row>
    <row r="7" spans="1:5" x14ac:dyDescent="0.25">
      <c r="D7" s="2">
        <v>6.0000000000000001E-3</v>
      </c>
      <c r="E7">
        <f t="shared" si="0"/>
        <v>39.232494148568549</v>
      </c>
    </row>
    <row r="8" spans="1:5" x14ac:dyDescent="0.25">
      <c r="D8" s="2">
        <v>7.0000000000000001E-3</v>
      </c>
      <c r="E8">
        <f t="shared" si="0"/>
        <v>29.273690078798154</v>
      </c>
    </row>
    <row r="9" spans="1:5" x14ac:dyDescent="0.25">
      <c r="D9" s="2">
        <v>8.0000000000000002E-3</v>
      </c>
      <c r="E9">
        <f t="shared" si="0"/>
        <v>19.362380891486282</v>
      </c>
    </row>
    <row r="10" spans="1:5" x14ac:dyDescent="0.25">
      <c r="D10" s="2">
        <v>8.9999999999999993E-3</v>
      </c>
      <c r="E10">
        <f t="shared" si="0"/>
        <v>9.4982634236785088</v>
      </c>
    </row>
    <row r="11" spans="1:5" x14ac:dyDescent="0.25">
      <c r="D11" s="2">
        <v>0.01</v>
      </c>
      <c r="E11">
        <f t="shared" si="0"/>
        <v>-0.31896306042835931</v>
      </c>
    </row>
    <row r="12" spans="1:5" x14ac:dyDescent="0.25">
      <c r="D12" s="2">
        <v>1.0999999999999999E-2</v>
      </c>
      <c r="E12">
        <f t="shared" si="0"/>
        <v>-10.089596892626105</v>
      </c>
    </row>
    <row r="13" spans="1:5" x14ac:dyDescent="0.25">
      <c r="D13" s="2">
        <v>1.2E-2</v>
      </c>
      <c r="E13">
        <f t="shared" si="0"/>
        <v>-19.813934023610727</v>
      </c>
    </row>
    <row r="14" spans="1:5" x14ac:dyDescent="0.25">
      <c r="D14" s="2">
        <v>1.2999999999999999E-2</v>
      </c>
      <c r="E14">
        <f t="shared" si="0"/>
        <v>-29.492268045612491</v>
      </c>
    </row>
    <row r="15" spans="1:5" x14ac:dyDescent="0.25">
      <c r="D15" s="2">
        <v>1.4E-2</v>
      </c>
      <c r="E15">
        <f t="shared" si="0"/>
        <v>-39.124890214814968</v>
      </c>
    </row>
    <row r="16" spans="1:5" x14ac:dyDescent="0.25">
      <c r="D16" s="2">
        <v>1.4999999999999999E-2</v>
      </c>
      <c r="E16">
        <f t="shared" si="0"/>
        <v>-48.712089473493506</v>
      </c>
    </row>
    <row r="17" spans="4:5" x14ac:dyDescent="0.25">
      <c r="D17" s="2">
        <v>1.6E-2</v>
      </c>
      <c r="E17">
        <f t="shared" si="0"/>
        <v>-58.254152471951329</v>
      </c>
    </row>
    <row r="18" spans="4:5" x14ac:dyDescent="0.25">
      <c r="D18" s="2">
        <v>1.7000000000000001E-2</v>
      </c>
      <c r="E18">
        <f t="shared" si="0"/>
        <v>-67.751363590177789</v>
      </c>
    </row>
    <row r="19" spans="4:5" x14ac:dyDescent="0.25">
      <c r="D19" s="2">
        <v>1.7999999999999999E-2</v>
      </c>
      <c r="E19">
        <f t="shared" si="0"/>
        <v>-77.204004959307895</v>
      </c>
    </row>
    <row r="20" spans="4:5" x14ac:dyDescent="0.25">
      <c r="D20" s="2">
        <v>1.9E-2</v>
      </c>
      <c r="E20">
        <f t="shared" si="0"/>
        <v>-86.612356482815812</v>
      </c>
    </row>
    <row r="21" spans="4:5" x14ac:dyDescent="0.25">
      <c r="D21" s="2">
        <v>0.02</v>
      </c>
      <c r="E21">
        <f t="shared" si="0"/>
        <v>-95.976695857513278</v>
      </c>
    </row>
    <row r="22" spans="4:5" x14ac:dyDescent="0.25">
      <c r="D22" s="2">
        <v>2.1000000000000001E-2</v>
      </c>
      <c r="E22">
        <f t="shared" si="0"/>
        <v>-105.29729859428016</v>
      </c>
    </row>
    <row r="23" spans="4:5" x14ac:dyDescent="0.25">
      <c r="D23" s="2">
        <v>2.1999999999999999E-2</v>
      </c>
      <c r="E23">
        <f t="shared" si="0"/>
        <v>-114.57443803861997</v>
      </c>
    </row>
    <row r="24" spans="4:5" x14ac:dyDescent="0.25">
      <c r="D24" s="2">
        <v>2.3E-2</v>
      </c>
      <c r="E24">
        <f t="shared" si="0"/>
        <v>-123.80838539093975</v>
      </c>
    </row>
    <row r="25" spans="4:5" x14ac:dyDescent="0.25">
      <c r="D25" s="2">
        <v>2.4E-2</v>
      </c>
      <c r="E25">
        <f t="shared" si="0"/>
        <v>-132.99940972666309</v>
      </c>
    </row>
    <row r="26" spans="4:5" x14ac:dyDescent="0.25">
      <c r="D26" s="2">
        <v>2.5000000000000001E-2</v>
      </c>
      <c r="E26">
        <f t="shared" si="0"/>
        <v>-142.14777801608352</v>
      </c>
    </row>
    <row r="27" spans="4:5" x14ac:dyDescent="0.25">
      <c r="D27" s="2">
        <v>2.5999999999999999E-2</v>
      </c>
      <c r="E27">
        <f t="shared" si="0"/>
        <v>-151.25375514404141</v>
      </c>
    </row>
    <row r="28" spans="4:5" x14ac:dyDescent="0.25">
      <c r="D28" s="2">
        <v>2.7E-2</v>
      </c>
      <c r="E28">
        <f t="shared" si="0"/>
        <v>-160.31760392935121</v>
      </c>
    </row>
    <row r="29" spans="4:5" x14ac:dyDescent="0.25">
      <c r="D29" s="2">
        <v>2.8000000000000001E-2</v>
      </c>
      <c r="E29">
        <f t="shared" si="0"/>
        <v>-169.33958514406368</v>
      </c>
    </row>
    <row r="30" spans="4:5" x14ac:dyDescent="0.25">
      <c r="D30" s="2">
        <v>2.9000000000000001E-2</v>
      </c>
      <c r="E30">
        <f t="shared" si="0"/>
        <v>-178.31995753247929</v>
      </c>
    </row>
    <row r="31" spans="4:5" x14ac:dyDescent="0.25">
      <c r="D31" s="2">
        <v>0.03</v>
      </c>
      <c r="E31">
        <f t="shared" si="0"/>
        <v>-187.25897782999255</v>
      </c>
    </row>
    <row r="32" spans="4:5" x14ac:dyDescent="0.25">
      <c r="D32" s="2">
        <v>3.1E-2</v>
      </c>
      <c r="E32">
        <f t="shared" si="0"/>
        <v>-196.15690078171292</v>
      </c>
    </row>
    <row r="33" spans="4:5" x14ac:dyDescent="0.25">
      <c r="D33" s="2">
        <v>3.2000000000000001E-2</v>
      </c>
      <c r="E33">
        <f t="shared" si="0"/>
        <v>-205.01397916090127</v>
      </c>
    </row>
    <row r="34" spans="4:5" x14ac:dyDescent="0.25">
      <c r="D34" s="2">
        <v>3.3000000000000002E-2</v>
      </c>
      <c r="E34">
        <f t="shared" si="0"/>
        <v>-213.83046378719655</v>
      </c>
    </row>
    <row r="35" spans="4:5" x14ac:dyDescent="0.25">
      <c r="D35" s="2">
        <v>3.4000000000000002E-2</v>
      </c>
      <c r="E35">
        <f t="shared" si="0"/>
        <v>-222.606603544667</v>
      </c>
    </row>
    <row r="36" spans="4:5" x14ac:dyDescent="0.25">
      <c r="D36" s="2">
        <v>3.5000000000000003E-2</v>
      </c>
      <c r="E36">
        <f t="shared" si="0"/>
        <v>-231.34264539964261</v>
      </c>
    </row>
    <row r="37" spans="4:5" x14ac:dyDescent="0.25">
      <c r="D37" s="2">
        <v>3.5999999999999997E-2</v>
      </c>
      <c r="E37">
        <f t="shared" si="0"/>
        <v>-240.03883441839525</v>
      </c>
    </row>
    <row r="38" spans="4:5" x14ac:dyDescent="0.25">
      <c r="D38" s="2">
        <v>3.6999999999999998E-2</v>
      </c>
      <c r="E38">
        <f t="shared" si="0"/>
        <v>-248.6954137845878</v>
      </c>
    </row>
    <row r="39" spans="4:5" x14ac:dyDescent="0.25">
      <c r="D39" s="2">
        <v>3.7999999999999999E-2</v>
      </c>
      <c r="E39">
        <f t="shared" si="0"/>
        <v>-257.31262481658359</v>
      </c>
    </row>
    <row r="40" spans="4:5" x14ac:dyDescent="0.25">
      <c r="D40" s="2">
        <v>3.9E-2</v>
      </c>
      <c r="E40">
        <f t="shared" si="0"/>
        <v>-265.89070698453133</v>
      </c>
    </row>
    <row r="41" spans="4:5" x14ac:dyDescent="0.25">
      <c r="D41" s="2">
        <v>0.04</v>
      </c>
      <c r="E41">
        <f t="shared" si="0"/>
        <v>-274.42989792730759</v>
      </c>
    </row>
    <row r="42" spans="4:5" x14ac:dyDescent="0.25">
      <c r="D42" s="2">
        <v>4.1000000000000002E-2</v>
      </c>
      <c r="E42">
        <f t="shared" si="0"/>
        <v>-282.93043346924424</v>
      </c>
    </row>
    <row r="43" spans="4:5" x14ac:dyDescent="0.25">
      <c r="D43" s="2">
        <v>4.2000000000000003E-2</v>
      </c>
      <c r="E43">
        <f t="shared" si="0"/>
        <v>-291.39254763671352</v>
      </c>
    </row>
    <row r="44" spans="4:5" x14ac:dyDescent="0.25">
      <c r="D44" s="2">
        <v>4.2999999999999997E-2</v>
      </c>
      <c r="E44">
        <f t="shared" si="0"/>
        <v>-299.81647267451081</v>
      </c>
    </row>
    <row r="45" spans="4:5" x14ac:dyDescent="0.25">
      <c r="D45" s="2">
        <v>4.3999999999999997E-2</v>
      </c>
      <c r="E45">
        <f t="shared" si="0"/>
        <v>-308.2024390620918</v>
      </c>
    </row>
    <row r="46" spans="4:5" x14ac:dyDescent="0.25">
      <c r="D46" s="2">
        <v>4.4999999999999998E-2</v>
      </c>
      <c r="E46">
        <f t="shared" si="0"/>
        <v>-316.55067552960554</v>
      </c>
    </row>
    <row r="47" spans="4:5" x14ac:dyDescent="0.25">
      <c r="D47" s="2"/>
    </row>
    <row r="48" spans="4:5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88D9-B541-43D1-AFE1-4219C0860D8E}">
  <dimension ref="A1:G19"/>
  <sheetViews>
    <sheetView zoomScale="170" zoomScaleNormal="170" workbookViewId="0">
      <pane ySplit="1" topLeftCell="A3" activePane="bottomLeft" state="frozen"/>
      <selection pane="bottomLeft" activeCell="G7" sqref="G7"/>
    </sheetView>
  </sheetViews>
  <sheetFormatPr defaultRowHeight="15" x14ac:dyDescent="0.25"/>
  <cols>
    <col min="1" max="1" width="12.28515625" customWidth="1"/>
    <col min="2" max="2" width="18.140625" customWidth="1"/>
    <col min="3" max="3" width="12.140625" customWidth="1"/>
    <col min="4" max="4" width="19" customWidth="1"/>
    <col min="5" max="5" width="23.7109375" customWidth="1"/>
    <col min="6" max="6" width="18.5703125" customWidth="1"/>
    <col min="7" max="7" width="29.85546875" customWidth="1"/>
  </cols>
  <sheetData>
    <row r="1" spans="1:7" s="5" customFormat="1" x14ac:dyDescent="0.25">
      <c r="A1" s="5" t="s">
        <v>2</v>
      </c>
      <c r="B1" s="5" t="s">
        <v>7</v>
      </c>
      <c r="C1" s="5" t="s">
        <v>3</v>
      </c>
      <c r="D1" s="5" t="s">
        <v>22</v>
      </c>
      <c r="E1" s="5" t="s">
        <v>71</v>
      </c>
      <c r="F1" s="5" t="s">
        <v>4</v>
      </c>
      <c r="G1" s="5" t="s">
        <v>5</v>
      </c>
    </row>
    <row r="2" spans="1:7" s="7" customFormat="1" ht="45.75" customHeight="1" x14ac:dyDescent="0.25">
      <c r="A2" s="7" t="s">
        <v>6</v>
      </c>
      <c r="B2" s="7" t="s">
        <v>8</v>
      </c>
      <c r="C2" s="7" t="s">
        <v>9</v>
      </c>
      <c r="D2" s="7" t="s">
        <v>23</v>
      </c>
      <c r="E2" s="7" t="s">
        <v>10</v>
      </c>
      <c r="F2" s="7" t="s">
        <v>11</v>
      </c>
      <c r="G2" s="7" t="s">
        <v>12</v>
      </c>
    </row>
    <row r="3" spans="1:7" s="8" customFormat="1" ht="45.75" customHeight="1" x14ac:dyDescent="0.25">
      <c r="A3" s="8" t="s">
        <v>13</v>
      </c>
      <c r="B3" s="9" t="s">
        <v>14</v>
      </c>
      <c r="C3" s="10" t="s">
        <v>15</v>
      </c>
      <c r="D3" s="10" t="s">
        <v>24</v>
      </c>
      <c r="E3" s="10" t="s">
        <v>10</v>
      </c>
      <c r="F3" s="8" t="s">
        <v>16</v>
      </c>
      <c r="G3" s="10" t="s">
        <v>17</v>
      </c>
    </row>
    <row r="4" spans="1:7" s="7" customFormat="1" ht="30" x14ac:dyDescent="0.25">
      <c r="A4" s="7" t="s">
        <v>25</v>
      </c>
      <c r="B4" s="7" t="s">
        <v>19</v>
      </c>
      <c r="C4" s="7" t="s">
        <v>21</v>
      </c>
      <c r="D4" s="7" t="s">
        <v>26</v>
      </c>
      <c r="E4" s="7" t="s">
        <v>29</v>
      </c>
      <c r="F4" s="7" t="s">
        <v>31</v>
      </c>
      <c r="G4" s="20" t="s">
        <v>33</v>
      </c>
    </row>
    <row r="5" spans="1:7" s="7" customFormat="1" ht="60" x14ac:dyDescent="0.25">
      <c r="A5" s="7" t="s">
        <v>18</v>
      </c>
      <c r="B5" s="7" t="s">
        <v>20</v>
      </c>
      <c r="C5" s="7" t="s">
        <v>27</v>
      </c>
      <c r="D5" s="7" t="s">
        <v>28</v>
      </c>
      <c r="E5" s="7" t="s">
        <v>30</v>
      </c>
      <c r="F5" s="7" t="s">
        <v>32</v>
      </c>
      <c r="G5" s="20"/>
    </row>
    <row r="6" spans="1:7" s="7" customFormat="1" ht="105" x14ac:dyDescent="0.25">
      <c r="A6" s="7" t="s">
        <v>34</v>
      </c>
      <c r="B6" s="7" t="s">
        <v>45</v>
      </c>
      <c r="C6" s="7" t="s">
        <v>47</v>
      </c>
      <c r="D6" s="7" t="s">
        <v>26</v>
      </c>
      <c r="E6" s="7" t="s">
        <v>72</v>
      </c>
      <c r="F6" s="7" t="s">
        <v>44</v>
      </c>
      <c r="G6" s="7" t="s">
        <v>89</v>
      </c>
    </row>
    <row r="7" spans="1:7" s="16" customFormat="1" ht="75" x14ac:dyDescent="0.25">
      <c r="A7" s="16" t="s">
        <v>63</v>
      </c>
      <c r="B7" s="16" t="s">
        <v>60</v>
      </c>
      <c r="C7" s="16" t="s">
        <v>61</v>
      </c>
      <c r="D7" s="16" t="s">
        <v>62</v>
      </c>
      <c r="E7" s="16" t="s">
        <v>64</v>
      </c>
      <c r="F7" s="16" t="s">
        <v>65</v>
      </c>
      <c r="G7" s="16" t="s">
        <v>90</v>
      </c>
    </row>
    <row r="8" spans="1:7" s="7" customFormat="1" ht="60" x14ac:dyDescent="0.25">
      <c r="A8" s="7" t="s">
        <v>87</v>
      </c>
      <c r="B8" s="7" t="s">
        <v>66</v>
      </c>
      <c r="C8" s="7" t="s">
        <v>67</v>
      </c>
      <c r="D8" s="7" t="s">
        <v>73</v>
      </c>
      <c r="F8" s="7" t="s">
        <v>68</v>
      </c>
      <c r="G8" s="7" t="s">
        <v>91</v>
      </c>
    </row>
    <row r="9" spans="1:7" s="7" customFormat="1" ht="60" x14ac:dyDescent="0.25">
      <c r="A9" s="7" t="s">
        <v>69</v>
      </c>
      <c r="B9" s="7" t="s">
        <v>70</v>
      </c>
      <c r="C9" s="7" t="s">
        <v>67</v>
      </c>
      <c r="D9" s="7" t="s">
        <v>73</v>
      </c>
      <c r="E9" s="7" t="s">
        <v>79</v>
      </c>
      <c r="F9" s="7" t="s">
        <v>68</v>
      </c>
      <c r="G9" s="7" t="s">
        <v>91</v>
      </c>
    </row>
    <row r="10" spans="1:7" s="10" customFormat="1" ht="120" x14ac:dyDescent="0.25">
      <c r="A10" s="10" t="s">
        <v>75</v>
      </c>
      <c r="B10" s="10" t="s">
        <v>60</v>
      </c>
      <c r="C10" s="10" t="s">
        <v>74</v>
      </c>
      <c r="D10" s="10" t="s">
        <v>26</v>
      </c>
      <c r="E10" s="10" t="s">
        <v>78</v>
      </c>
      <c r="F10" s="10" t="s">
        <v>65</v>
      </c>
      <c r="G10" s="10" t="s">
        <v>92</v>
      </c>
    </row>
    <row r="11" spans="1:7" s="7" customFormat="1" ht="120" x14ac:dyDescent="0.25">
      <c r="A11" s="7" t="s">
        <v>76</v>
      </c>
      <c r="B11" s="7" t="s">
        <v>45</v>
      </c>
      <c r="C11" s="17" t="s">
        <v>77</v>
      </c>
      <c r="D11" s="7" t="s">
        <v>26</v>
      </c>
      <c r="F11" s="7" t="s">
        <v>44</v>
      </c>
      <c r="G11" s="16" t="s">
        <v>92</v>
      </c>
    </row>
    <row r="12" spans="1:7" s="6" customFormat="1" x14ac:dyDescent="0.25">
      <c r="A12" s="6" t="s">
        <v>80</v>
      </c>
      <c r="B12" s="6" t="s">
        <v>81</v>
      </c>
    </row>
    <row r="13" spans="1:7" s="7" customFormat="1" ht="75" x14ac:dyDescent="0.25">
      <c r="A13" s="7" t="s">
        <v>88</v>
      </c>
      <c r="B13" s="7" t="s">
        <v>82</v>
      </c>
      <c r="C13" s="7" t="s">
        <v>83</v>
      </c>
      <c r="D13" s="7" t="s">
        <v>84</v>
      </c>
      <c r="E13" s="7" t="s">
        <v>85</v>
      </c>
      <c r="F13" s="7" t="s">
        <v>86</v>
      </c>
      <c r="G13" s="7" t="s">
        <v>91</v>
      </c>
    </row>
    <row r="14" spans="1:7" s="6" customFormat="1" x14ac:dyDescent="0.25"/>
    <row r="15" spans="1:7" s="6" customFormat="1" x14ac:dyDescent="0.25"/>
    <row r="16" spans="1:7" s="6" customFormat="1" x14ac:dyDescent="0.25"/>
    <row r="17" s="6" customFormat="1" x14ac:dyDescent="0.25"/>
    <row r="18" s="6" customFormat="1" x14ac:dyDescent="0.25"/>
    <row r="19" s="6" customFormat="1" x14ac:dyDescent="0.25"/>
  </sheetData>
  <mergeCells count="1"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B4CB-6585-4121-B549-5D3B3A76E418}">
  <dimension ref="A1:G15"/>
  <sheetViews>
    <sheetView zoomScale="190" zoomScaleNormal="190" workbookViewId="0">
      <selection activeCell="E2" sqref="E2"/>
    </sheetView>
  </sheetViews>
  <sheetFormatPr defaultRowHeight="15" x14ac:dyDescent="0.25"/>
  <cols>
    <col min="1" max="1" width="11" bestFit="1" customWidth="1"/>
    <col min="2" max="2" width="6.7109375" customWidth="1"/>
    <col min="4" max="4" width="6" customWidth="1"/>
    <col min="5" max="5" width="14.42578125" customWidth="1"/>
  </cols>
  <sheetData>
    <row r="1" spans="1:7" x14ac:dyDescent="0.25">
      <c r="A1" s="1">
        <v>44562</v>
      </c>
      <c r="B1">
        <v>-100</v>
      </c>
      <c r="E1" s="13" t="s">
        <v>57</v>
      </c>
    </row>
    <row r="2" spans="1:7" x14ac:dyDescent="0.25">
      <c r="A2" s="1">
        <v>44927</v>
      </c>
      <c r="B2">
        <v>2</v>
      </c>
      <c r="C2" s="11" t="s">
        <v>35</v>
      </c>
      <c r="D2" s="11"/>
      <c r="E2" t="s">
        <v>52</v>
      </c>
      <c r="F2" s="3">
        <f>XIRR(B1:B11,A1:A11)</f>
        <v>1.9988837838172919E-2</v>
      </c>
    </row>
    <row r="3" spans="1:7" x14ac:dyDescent="0.25">
      <c r="A3" s="1">
        <v>45292</v>
      </c>
      <c r="B3">
        <v>2</v>
      </c>
    </row>
    <row r="4" spans="1:7" x14ac:dyDescent="0.25">
      <c r="A4" s="1">
        <v>45658</v>
      </c>
      <c r="B4">
        <v>2</v>
      </c>
      <c r="E4" t="s">
        <v>51</v>
      </c>
      <c r="F4" t="s">
        <v>42</v>
      </c>
    </row>
    <row r="5" spans="1:7" x14ac:dyDescent="0.25">
      <c r="A5" s="1">
        <v>46023</v>
      </c>
      <c r="B5">
        <v>2</v>
      </c>
      <c r="E5" t="s">
        <v>36</v>
      </c>
      <c r="F5" t="s">
        <v>39</v>
      </c>
      <c r="G5" t="s">
        <v>46</v>
      </c>
    </row>
    <row r="6" spans="1:7" x14ac:dyDescent="0.25">
      <c r="A6" s="1">
        <v>46388</v>
      </c>
      <c r="B6">
        <v>2</v>
      </c>
      <c r="E6" t="s">
        <v>38</v>
      </c>
      <c r="F6" t="s">
        <v>37</v>
      </c>
      <c r="G6" t="s">
        <v>46</v>
      </c>
    </row>
    <row r="7" spans="1:7" x14ac:dyDescent="0.25">
      <c r="A7" s="1">
        <v>46753</v>
      </c>
      <c r="B7">
        <v>2</v>
      </c>
      <c r="E7" s="12" t="s">
        <v>41</v>
      </c>
      <c r="F7" s="12" t="s">
        <v>39</v>
      </c>
      <c r="G7" t="s">
        <v>46</v>
      </c>
    </row>
    <row r="8" spans="1:7" x14ac:dyDescent="0.25">
      <c r="A8" s="1">
        <v>47119</v>
      </c>
      <c r="B8">
        <v>2</v>
      </c>
      <c r="E8" s="12" t="s">
        <v>40</v>
      </c>
      <c r="F8" s="12" t="s">
        <v>37</v>
      </c>
      <c r="G8" t="s">
        <v>46</v>
      </c>
    </row>
    <row r="9" spans="1:7" x14ac:dyDescent="0.25">
      <c r="A9" s="1">
        <v>47484</v>
      </c>
      <c r="B9">
        <v>2</v>
      </c>
    </row>
    <row r="10" spans="1:7" x14ac:dyDescent="0.25">
      <c r="A10" s="1">
        <v>47849</v>
      </c>
      <c r="B10">
        <v>2</v>
      </c>
      <c r="E10" t="s">
        <v>43</v>
      </c>
    </row>
    <row r="11" spans="1:7" x14ac:dyDescent="0.25">
      <c r="A11" s="1">
        <v>48214</v>
      </c>
      <c r="B11">
        <f>100+2</f>
        <v>102</v>
      </c>
    </row>
    <row r="12" spans="1:7" x14ac:dyDescent="0.25">
      <c r="A12" s="1"/>
      <c r="E12" s="13" t="s">
        <v>53</v>
      </c>
    </row>
    <row r="13" spans="1:7" x14ac:dyDescent="0.25">
      <c r="E13" t="s">
        <v>48</v>
      </c>
      <c r="F13" t="s">
        <v>54</v>
      </c>
    </row>
    <row r="14" spans="1:7" x14ac:dyDescent="0.25">
      <c r="E14" t="s">
        <v>49</v>
      </c>
      <c r="F14" t="s">
        <v>55</v>
      </c>
    </row>
    <row r="15" spans="1:7" x14ac:dyDescent="0.25">
      <c r="E15" t="s">
        <v>50</v>
      </c>
      <c r="F1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F9E9-60A5-4176-A7E7-B48725C07BBF}">
  <dimension ref="A1:E16"/>
  <sheetViews>
    <sheetView zoomScale="200" zoomScaleNormal="200" workbookViewId="0">
      <selection activeCell="D12" sqref="D12"/>
    </sheetView>
  </sheetViews>
  <sheetFormatPr defaultRowHeight="15" x14ac:dyDescent="0.25"/>
  <cols>
    <col min="1" max="1" width="11" bestFit="1" customWidth="1"/>
    <col min="5" max="5" width="11" bestFit="1" customWidth="1"/>
  </cols>
  <sheetData>
    <row r="1" spans="1:5" x14ac:dyDescent="0.25">
      <c r="A1" s="1">
        <v>44459</v>
      </c>
      <c r="B1">
        <v>-108.873</v>
      </c>
      <c r="D1" t="s">
        <v>58</v>
      </c>
      <c r="E1" s="14">
        <f>A1-DATE(2021,4,18)</f>
        <v>155</v>
      </c>
    </row>
    <row r="2" spans="1:5" x14ac:dyDescent="0.25">
      <c r="A2" s="1">
        <v>44669</v>
      </c>
      <c r="B2">
        <v>5.75</v>
      </c>
    </row>
    <row r="3" spans="1:5" x14ac:dyDescent="0.25">
      <c r="A3" s="1">
        <v>44669</v>
      </c>
      <c r="B3">
        <v>105.75</v>
      </c>
    </row>
    <row r="4" spans="1:5" x14ac:dyDescent="0.25">
      <c r="A4" s="1">
        <v>44459</v>
      </c>
      <c r="B4">
        <f>-5.75*E1/365</f>
        <v>-2.4417808219178081</v>
      </c>
      <c r="C4" s="3" t="s">
        <v>59</v>
      </c>
    </row>
    <row r="6" spans="1:5" x14ac:dyDescent="0.25">
      <c r="C6" s="15">
        <f>XIRR(B1:B4,A1:A4)</f>
        <v>2.8938323259353645E-3</v>
      </c>
    </row>
    <row r="9" spans="1:5" x14ac:dyDescent="0.25">
      <c r="A9" s="1">
        <v>44459</v>
      </c>
      <c r="B9">
        <v>-103.47</v>
      </c>
      <c r="D9" t="s">
        <v>58</v>
      </c>
      <c r="E9" s="14">
        <f>A9-DATE(2021,2,18)</f>
        <v>214</v>
      </c>
    </row>
    <row r="10" spans="1:5" x14ac:dyDescent="0.25">
      <c r="A10" s="1">
        <v>44610</v>
      </c>
      <c r="B10">
        <v>4.5</v>
      </c>
    </row>
    <row r="11" spans="1:5" x14ac:dyDescent="0.25">
      <c r="A11" s="1">
        <v>44975</v>
      </c>
      <c r="B11">
        <v>4.5</v>
      </c>
    </row>
    <row r="12" spans="1:5" x14ac:dyDescent="0.25">
      <c r="A12" s="1">
        <v>45340</v>
      </c>
      <c r="B12">
        <v>4.5</v>
      </c>
    </row>
    <row r="13" spans="1:5" x14ac:dyDescent="0.25">
      <c r="A13" s="1">
        <v>45706</v>
      </c>
      <c r="B13">
        <v>104.5</v>
      </c>
    </row>
    <row r="14" spans="1:5" x14ac:dyDescent="0.25">
      <c r="A14" s="1">
        <v>44459</v>
      </c>
      <c r="B14">
        <f>-4.5*E9/365</f>
        <v>-2.6383561643835618</v>
      </c>
    </row>
    <row r="16" spans="1:5" x14ac:dyDescent="0.25">
      <c r="C16" s="3">
        <f>XIRR(B9:B14,A9:A14)</f>
        <v>3.3978185057640081E-2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991D-495D-4DE8-8E88-142D301F5B5C}">
  <dimension ref="A1:P3"/>
  <sheetViews>
    <sheetView tabSelected="1" zoomScale="140" zoomScaleNormal="140" workbookViewId="0">
      <selection activeCell="F5" sqref="F5"/>
    </sheetView>
  </sheetViews>
  <sheetFormatPr defaultRowHeight="15" x14ac:dyDescent="0.25"/>
  <cols>
    <col min="1" max="1" width="7.5703125" customWidth="1"/>
    <col min="2" max="3" width="6.7109375" customWidth="1"/>
    <col min="4" max="4" width="6" bestFit="1" customWidth="1"/>
    <col min="5" max="5" width="8.7109375" bestFit="1" customWidth="1"/>
    <col min="6" max="6" width="9" customWidth="1"/>
    <col min="7" max="7" width="12.5703125" customWidth="1"/>
    <col min="8" max="8" width="12.42578125" customWidth="1"/>
    <col min="9" max="9" width="9.5703125" customWidth="1"/>
    <col min="11" max="11" width="10.7109375" bestFit="1" customWidth="1"/>
    <col min="12" max="12" width="11.42578125" customWidth="1"/>
    <col min="15" max="15" width="12.28515625" customWidth="1"/>
    <col min="16" max="16" width="11.7109375" customWidth="1"/>
  </cols>
  <sheetData>
    <row r="1" spans="1:16" s="19" customFormat="1" ht="45" customHeight="1" x14ac:dyDescent="0.25">
      <c r="A1" s="19" t="s">
        <v>110</v>
      </c>
      <c r="B1" s="19" t="s">
        <v>109</v>
      </c>
      <c r="C1" s="19" t="s">
        <v>111</v>
      </c>
      <c r="D1" s="19" t="s">
        <v>108</v>
      </c>
      <c r="E1" s="19" t="s">
        <v>107</v>
      </c>
      <c r="F1" s="19" t="s">
        <v>106</v>
      </c>
      <c r="G1" s="19" t="s">
        <v>102</v>
      </c>
      <c r="H1" s="19" t="s">
        <v>105</v>
      </c>
      <c r="I1" s="19" t="s">
        <v>104</v>
      </c>
      <c r="J1" s="19" t="s">
        <v>103</v>
      </c>
      <c r="K1" s="19" t="s">
        <v>102</v>
      </c>
      <c r="L1" s="19" t="s">
        <v>101</v>
      </c>
      <c r="M1" s="19" t="s">
        <v>100</v>
      </c>
      <c r="N1" s="19" t="s">
        <v>99</v>
      </c>
      <c r="O1" s="19" t="s">
        <v>98</v>
      </c>
      <c r="P1" s="19" t="s">
        <v>97</v>
      </c>
    </row>
    <row r="2" spans="1:16" x14ac:dyDescent="0.25">
      <c r="A2" t="s">
        <v>95</v>
      </c>
      <c r="B2" t="s">
        <v>94</v>
      </c>
      <c r="C2">
        <v>0.86</v>
      </c>
      <c r="D2" t="s">
        <v>96</v>
      </c>
      <c r="E2">
        <v>1</v>
      </c>
      <c r="F2">
        <v>55391.8</v>
      </c>
      <c r="G2" s="18">
        <f>E2*F2*C2</f>
        <v>47636.948000000004</v>
      </c>
      <c r="H2" s="18">
        <f>G2*0.001</f>
        <v>47.636948000000004</v>
      </c>
      <c r="I2">
        <v>23932</v>
      </c>
      <c r="J2">
        <v>55401.599999999999</v>
      </c>
      <c r="K2" s="18">
        <f>E2*J2*C2</f>
        <v>47645.375999999997</v>
      </c>
      <c r="L2" s="18">
        <f>K2*0.001</f>
        <v>47.645375999999999</v>
      </c>
      <c r="M2">
        <f>IF(D2="LONG",K2-G2,G2-K2)</f>
        <v>8.4279999999926076</v>
      </c>
      <c r="N2" s="18">
        <f>M2-H2-L2</f>
        <v>-86.854324000007395</v>
      </c>
      <c r="O2" s="15">
        <f>M2/I2</f>
        <v>3.5216446598665418E-4</v>
      </c>
      <c r="P2" s="15">
        <f>N2/I2</f>
        <v>-3.6292129366541615E-3</v>
      </c>
    </row>
    <row r="3" spans="1:16" x14ac:dyDescent="0.25">
      <c r="A3" t="s">
        <v>95</v>
      </c>
      <c r="B3" t="s">
        <v>94</v>
      </c>
      <c r="C3">
        <v>0.86</v>
      </c>
      <c r="D3" t="s">
        <v>93</v>
      </c>
      <c r="E3">
        <v>2</v>
      </c>
      <c r="F3">
        <v>55365.5</v>
      </c>
      <c r="G3">
        <f>E3*F3*C3</f>
        <v>95228.66</v>
      </c>
      <c r="H3" s="18">
        <f>G3*0.001</f>
        <v>95.228660000000005</v>
      </c>
      <c r="I3">
        <v>47940</v>
      </c>
      <c r="J3">
        <v>55478.1</v>
      </c>
      <c r="K3" s="18">
        <f>E3*J3*C3</f>
        <v>95422.331999999995</v>
      </c>
      <c r="L3" s="18">
        <f>K3*0.001</f>
        <v>95.422331999999997</v>
      </c>
      <c r="M3">
        <f>IF(D3="LONG",K3-G3,G3-K3)</f>
        <v>-193.67199999999139</v>
      </c>
      <c r="N3" s="18">
        <f>M3-H3-L3</f>
        <v>-384.32299199999136</v>
      </c>
      <c r="O3" s="15">
        <f>M3/I3</f>
        <v>-4.0398831873173007E-3</v>
      </c>
      <c r="P3" s="15">
        <f>N3/I3</f>
        <v>-8.016749937421597E-3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VAN-TIR</vt:lpstr>
      <vt:lpstr>Investimenti</vt:lpstr>
      <vt:lpstr>Obbligazioni</vt:lpstr>
      <vt:lpstr>Rendimento obbligazioni</vt:lpstr>
      <vt:lpstr>Calcolo rendimenti trading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2021-09-09T14:45:28Z</dcterms:created>
  <dcterms:modified xsi:type="dcterms:W3CDTF">2021-10-14T20:32:51Z</dcterms:modified>
</cp:coreProperties>
</file>